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Teach\19530423 REW materials\Teaching notes\RR - Bond valuation mechanics\"/>
    </mc:Choice>
  </mc:AlternateContent>
  <xr:revisionPtr revIDLastSave="0" documentId="13_ncr:1_{E520E4BD-5F4B-4884-AB87-4104CCDDE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C Valuing coupon bond" sheetId="18" r:id="rId1"/>
    <sheet name="ZC yield curve" sheetId="17" r:id="rId2"/>
    <sheet name="ZC Shift in yield curve" sheetId="19" r:id="rId3"/>
    <sheet name="OZC T-bill price and yield" sheetId="8" r:id="rId4"/>
    <sheet name="OZC Strip bond yield" sheetId="10" r:id="rId5"/>
    <sheet name="OZC yield curve - T-bills" sheetId="14" r:id="rId6"/>
    <sheet name="OZC yield curve - Strip bonds" sheetId="15" r:id="rId7"/>
    <sheet name="OZC Combined" sheetId="16" r:id="rId8"/>
    <sheet name="Forward loan mechanics" sheetId="12" r:id="rId9"/>
  </sheets>
  <definedNames>
    <definedName name="solver_adj" localSheetId="4" hidden="1">'OZC Strip bond yield'!#REF!</definedName>
    <definedName name="solver_adj" localSheetId="3" hidden="1">'OZC T-bill price and yield'!#REF!</definedName>
    <definedName name="solver_cvg" localSheetId="4" hidden="1">0.0001</definedName>
    <definedName name="solver_cvg" localSheetId="3" hidden="1">0.0001</definedName>
    <definedName name="solver_drv" localSheetId="4" hidden="1">1</definedName>
    <definedName name="solver_drv" localSheetId="3" hidden="1">1</definedName>
    <definedName name="solver_est" localSheetId="4" hidden="1">1</definedName>
    <definedName name="solver_est" localSheetId="3" hidden="1">1</definedName>
    <definedName name="solver_itr" localSheetId="4" hidden="1">100</definedName>
    <definedName name="solver_itr" localSheetId="3" hidden="1">100</definedName>
    <definedName name="solver_lin" localSheetId="4" hidden="1">2</definedName>
    <definedName name="solver_lin" localSheetId="3" hidden="1">2</definedName>
    <definedName name="solver_neg" localSheetId="4" hidden="1">2</definedName>
    <definedName name="solver_neg" localSheetId="3" hidden="1">2</definedName>
    <definedName name="solver_num" localSheetId="4" hidden="1">0</definedName>
    <definedName name="solver_num" localSheetId="3" hidden="1">0</definedName>
    <definedName name="solver_nwt" localSheetId="4" hidden="1">1</definedName>
    <definedName name="solver_nwt" localSheetId="3" hidden="1">1</definedName>
    <definedName name="solver_opt" localSheetId="4" hidden="1">'OZC Strip bond yield'!#REF!</definedName>
    <definedName name="solver_opt" localSheetId="3" hidden="1">'OZC T-bill price and yield'!#REF!</definedName>
    <definedName name="solver_pre" localSheetId="4" hidden="1">0.000001</definedName>
    <definedName name="solver_pre" localSheetId="3" hidden="1">0.000001</definedName>
    <definedName name="solver_scl" localSheetId="4" hidden="1">2</definedName>
    <definedName name="solver_scl" localSheetId="3" hidden="1">2</definedName>
    <definedName name="solver_sho" localSheetId="4" hidden="1">2</definedName>
    <definedName name="solver_sho" localSheetId="3" hidden="1">2</definedName>
    <definedName name="solver_tim" localSheetId="4" hidden="1">100</definedName>
    <definedName name="solver_tim" localSheetId="3" hidden="1">100</definedName>
    <definedName name="solver_tol" localSheetId="4" hidden="1">0.05</definedName>
    <definedName name="solver_tol" localSheetId="3" hidden="1">0.05</definedName>
    <definedName name="solver_typ" localSheetId="4" hidden="1">3</definedName>
    <definedName name="solver_typ" localSheetId="3" hidden="1">3</definedName>
    <definedName name="solver_val" localSheetId="4" hidden="1">100</definedName>
    <definedName name="solver_val" localSheetId="3" hidden="1">100</definedName>
    <definedName name="twr0oawvnjyxmh1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9" l="1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5" i="19"/>
  <c r="B5" i="19"/>
  <c r="A6" i="19"/>
  <c r="A7" i="19" s="1"/>
  <c r="A8" i="19" s="1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A13" i="18"/>
  <c r="A14" i="18" s="1"/>
  <c r="B12" i="18"/>
  <c r="C12" i="18" s="1"/>
  <c r="A6" i="17"/>
  <c r="B6" i="17" s="1"/>
  <c r="C6" i="17" s="1"/>
  <c r="B5" i="17"/>
  <c r="C5" i="17" s="1"/>
  <c r="B5" i="8"/>
  <c r="B4" i="8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4" i="14"/>
  <c r="B4" i="10"/>
  <c r="B6" i="10"/>
  <c r="E160" i="15"/>
  <c r="D160" i="15"/>
  <c r="F160" i="15" s="1"/>
  <c r="E159" i="15"/>
  <c r="D159" i="15"/>
  <c r="F159" i="15" s="1"/>
  <c r="E158" i="15"/>
  <c r="D158" i="15"/>
  <c r="F158" i="15" s="1"/>
  <c r="F157" i="15"/>
  <c r="E157" i="15"/>
  <c r="D157" i="15"/>
  <c r="E156" i="15"/>
  <c r="D156" i="15"/>
  <c r="E155" i="15"/>
  <c r="D155" i="15"/>
  <c r="F155" i="15" s="1"/>
  <c r="F154" i="15"/>
  <c r="E154" i="15"/>
  <c r="D154" i="15"/>
  <c r="E153" i="15"/>
  <c r="D153" i="15"/>
  <c r="E152" i="15"/>
  <c r="D152" i="15"/>
  <c r="E151" i="15"/>
  <c r="D151" i="15"/>
  <c r="F151" i="15" s="1"/>
  <c r="E150" i="15"/>
  <c r="F150" i="15" s="1"/>
  <c r="D150" i="15"/>
  <c r="E149" i="15"/>
  <c r="F149" i="15" s="1"/>
  <c r="D149" i="15"/>
  <c r="E148" i="15"/>
  <c r="D148" i="15"/>
  <c r="F148" i="15" s="1"/>
  <c r="E147" i="15"/>
  <c r="D147" i="15"/>
  <c r="E146" i="15"/>
  <c r="D146" i="15"/>
  <c r="F146" i="15" s="1"/>
  <c r="E145" i="15"/>
  <c r="D145" i="15"/>
  <c r="F145" i="15" s="1"/>
  <c r="E144" i="15"/>
  <c r="D144" i="15"/>
  <c r="F144" i="15" s="1"/>
  <c r="E143" i="15"/>
  <c r="D143" i="15"/>
  <c r="E142" i="15"/>
  <c r="D142" i="15"/>
  <c r="E141" i="15"/>
  <c r="D141" i="15"/>
  <c r="F141" i="15" s="1"/>
  <c r="E140" i="15"/>
  <c r="D140" i="15"/>
  <c r="F139" i="15"/>
  <c r="E139" i="15"/>
  <c r="D139" i="15"/>
  <c r="F138" i="15"/>
  <c r="E138" i="15"/>
  <c r="D138" i="15"/>
  <c r="E137" i="15"/>
  <c r="D137" i="15"/>
  <c r="F137" i="15" s="1"/>
  <c r="E136" i="15"/>
  <c r="D136" i="15"/>
  <c r="E135" i="15"/>
  <c r="D135" i="15"/>
  <c r="F135" i="15" s="1"/>
  <c r="E134" i="15"/>
  <c r="D134" i="15"/>
  <c r="E133" i="15"/>
  <c r="D133" i="15"/>
  <c r="F132" i="15"/>
  <c r="E132" i="15"/>
  <c r="D132" i="15"/>
  <c r="E131" i="15"/>
  <c r="D131" i="15"/>
  <c r="E130" i="15"/>
  <c r="D130" i="15"/>
  <c r="E129" i="15"/>
  <c r="F129" i="15" s="1"/>
  <c r="D129" i="15"/>
  <c r="E128" i="15"/>
  <c r="D128" i="15"/>
  <c r="F128" i="15" s="1"/>
  <c r="E127" i="15"/>
  <c r="D127" i="15"/>
  <c r="F127" i="15" s="1"/>
  <c r="E126" i="15"/>
  <c r="D126" i="15"/>
  <c r="E125" i="15"/>
  <c r="D125" i="15"/>
  <c r="E124" i="15"/>
  <c r="D124" i="15"/>
  <c r="E123" i="15"/>
  <c r="F123" i="15" s="1"/>
  <c r="D123" i="15"/>
  <c r="E122" i="15"/>
  <c r="F122" i="15" s="1"/>
  <c r="D122" i="15"/>
  <c r="E121" i="15"/>
  <c r="D121" i="15"/>
  <c r="F121" i="15" s="1"/>
  <c r="E120" i="15"/>
  <c r="D120" i="15"/>
  <c r="F120" i="15" s="1"/>
  <c r="E119" i="15"/>
  <c r="D119" i="15"/>
  <c r="F119" i="15" s="1"/>
  <c r="E118" i="15"/>
  <c r="F118" i="15" s="1"/>
  <c r="D118" i="15"/>
  <c r="E117" i="15"/>
  <c r="D117" i="15"/>
  <c r="E116" i="15"/>
  <c r="F116" i="15" s="1"/>
  <c r="D116" i="15"/>
  <c r="E115" i="15"/>
  <c r="D115" i="15"/>
  <c r="F115" i="15" s="1"/>
  <c r="E114" i="15"/>
  <c r="D114" i="15"/>
  <c r="E113" i="15"/>
  <c r="D113" i="15"/>
  <c r="F113" i="15" s="1"/>
  <c r="E112" i="15"/>
  <c r="D112" i="15"/>
  <c r="F112" i="15" s="1"/>
  <c r="E111" i="15"/>
  <c r="D111" i="15"/>
  <c r="E110" i="15"/>
  <c r="D110" i="15"/>
  <c r="E109" i="15"/>
  <c r="D109" i="15"/>
  <c r="F109" i="15" s="1"/>
  <c r="E108" i="15"/>
  <c r="D108" i="15"/>
  <c r="F107" i="15"/>
  <c r="E107" i="15"/>
  <c r="D107" i="15"/>
  <c r="E106" i="15"/>
  <c r="D106" i="15"/>
  <c r="F106" i="15" s="1"/>
  <c r="E105" i="15"/>
  <c r="D105" i="15"/>
  <c r="F105" i="15" s="1"/>
  <c r="E104" i="15"/>
  <c r="D104" i="15"/>
  <c r="E103" i="15"/>
  <c r="D103" i="15"/>
  <c r="F103" i="15" s="1"/>
  <c r="E102" i="15"/>
  <c r="D102" i="15"/>
  <c r="E101" i="15"/>
  <c r="D101" i="15"/>
  <c r="F100" i="15"/>
  <c r="E100" i="15"/>
  <c r="D100" i="15"/>
  <c r="E99" i="15"/>
  <c r="D99" i="15"/>
  <c r="E98" i="15"/>
  <c r="D98" i="15"/>
  <c r="E97" i="15"/>
  <c r="D97" i="15"/>
  <c r="F97" i="15" s="1"/>
  <c r="E96" i="15"/>
  <c r="D96" i="15"/>
  <c r="F96" i="15" s="1"/>
  <c r="E95" i="15"/>
  <c r="D95" i="15"/>
  <c r="E94" i="15"/>
  <c r="F94" i="15" s="1"/>
  <c r="D94" i="15"/>
  <c r="E93" i="15"/>
  <c r="D93" i="15"/>
  <c r="F93" i="15" s="1"/>
  <c r="E92" i="15"/>
  <c r="F92" i="15" s="1"/>
  <c r="D92" i="15"/>
  <c r="E91" i="15"/>
  <c r="D91" i="15"/>
  <c r="F91" i="15" s="1"/>
  <c r="E90" i="15"/>
  <c r="D90" i="15"/>
  <c r="F90" i="15" s="1"/>
  <c r="E89" i="15"/>
  <c r="D89" i="15"/>
  <c r="F89" i="15" s="1"/>
  <c r="E88" i="15"/>
  <c r="D88" i="15"/>
  <c r="E87" i="15"/>
  <c r="D87" i="15"/>
  <c r="E86" i="15"/>
  <c r="D86" i="15"/>
  <c r="E85" i="15"/>
  <c r="F85" i="15" s="1"/>
  <c r="D85" i="15"/>
  <c r="E84" i="15"/>
  <c r="D84" i="15"/>
  <c r="F84" i="15" s="1"/>
  <c r="E83" i="15"/>
  <c r="D83" i="15"/>
  <c r="F83" i="15" s="1"/>
  <c r="E82" i="15"/>
  <c r="D82" i="15"/>
  <c r="E81" i="15"/>
  <c r="D81" i="15"/>
  <c r="F81" i="15" s="1"/>
  <c r="E80" i="15"/>
  <c r="D80" i="15"/>
  <c r="F80" i="15" s="1"/>
  <c r="E79" i="15"/>
  <c r="D79" i="15"/>
  <c r="F79" i="15" s="1"/>
  <c r="E78" i="15"/>
  <c r="F78" i="15" s="1"/>
  <c r="D78" i="15"/>
  <c r="E77" i="15"/>
  <c r="D77" i="15"/>
  <c r="F77" i="15" s="1"/>
  <c r="E76" i="15"/>
  <c r="D76" i="15"/>
  <c r="E75" i="15"/>
  <c r="D75" i="15"/>
  <c r="F75" i="15" s="1"/>
  <c r="E74" i="15"/>
  <c r="D74" i="15"/>
  <c r="F74" i="15" s="1"/>
  <c r="E73" i="15"/>
  <c r="D73" i="15"/>
  <c r="F73" i="15" s="1"/>
  <c r="E72" i="15"/>
  <c r="D72" i="15"/>
  <c r="F72" i="15" s="1"/>
  <c r="E71" i="15"/>
  <c r="D71" i="15"/>
  <c r="E70" i="15"/>
  <c r="D70" i="15"/>
  <c r="E69" i="15"/>
  <c r="D69" i="15"/>
  <c r="E68" i="15"/>
  <c r="D68" i="15"/>
  <c r="F68" i="15" s="1"/>
  <c r="E67" i="15"/>
  <c r="D67" i="15"/>
  <c r="F67" i="15" s="1"/>
  <c r="E66" i="15"/>
  <c r="D66" i="15"/>
  <c r="E65" i="15"/>
  <c r="D65" i="15"/>
  <c r="E64" i="15"/>
  <c r="D64" i="15"/>
  <c r="F64" i="15" s="1"/>
  <c r="E63" i="15"/>
  <c r="D63" i="15"/>
  <c r="E62" i="15"/>
  <c r="F62" i="15" s="1"/>
  <c r="D62" i="15"/>
  <c r="E61" i="15"/>
  <c r="D61" i="15"/>
  <c r="E60" i="15"/>
  <c r="D60" i="15"/>
  <c r="E59" i="15"/>
  <c r="D59" i="15"/>
  <c r="F59" i="15" s="1"/>
  <c r="E58" i="15"/>
  <c r="F58" i="15" s="1"/>
  <c r="D58" i="15"/>
  <c r="E57" i="15"/>
  <c r="D57" i="15"/>
  <c r="F57" i="15" s="1"/>
  <c r="E56" i="15"/>
  <c r="D56" i="15"/>
  <c r="E55" i="15"/>
  <c r="D55" i="15"/>
  <c r="E54" i="15"/>
  <c r="F54" i="15" s="1"/>
  <c r="D54" i="15"/>
  <c r="E53" i="15"/>
  <c r="D53" i="15"/>
  <c r="E52" i="15"/>
  <c r="D52" i="15"/>
  <c r="F52" i="15" s="1"/>
  <c r="E51" i="15"/>
  <c r="D51" i="15"/>
  <c r="F51" i="15" s="1"/>
  <c r="E50" i="15"/>
  <c r="D50" i="15"/>
  <c r="F50" i="15" s="1"/>
  <c r="E49" i="15"/>
  <c r="D49" i="15"/>
  <c r="E48" i="15"/>
  <c r="D48" i="15"/>
  <c r="F48" i="15" s="1"/>
  <c r="E47" i="15"/>
  <c r="D47" i="15"/>
  <c r="F47" i="15" s="1"/>
  <c r="E46" i="15"/>
  <c r="D46" i="15"/>
  <c r="E45" i="15"/>
  <c r="D45" i="15"/>
  <c r="E44" i="15"/>
  <c r="D44" i="15"/>
  <c r="E43" i="15"/>
  <c r="F43" i="15" s="1"/>
  <c r="D43" i="15"/>
  <c r="E42" i="15"/>
  <c r="F42" i="15" s="1"/>
  <c r="D42" i="15"/>
  <c r="E41" i="15"/>
  <c r="D41" i="15"/>
  <c r="F41" i="15" s="1"/>
  <c r="E40" i="15"/>
  <c r="D40" i="15"/>
  <c r="E39" i="15"/>
  <c r="D39" i="15"/>
  <c r="F39" i="15" s="1"/>
  <c r="E38" i="15"/>
  <c r="D38" i="15"/>
  <c r="E37" i="15"/>
  <c r="F37" i="15" s="1"/>
  <c r="D37" i="15"/>
  <c r="E36" i="15"/>
  <c r="F36" i="15" s="1"/>
  <c r="D36" i="15"/>
  <c r="E35" i="15"/>
  <c r="D35" i="15"/>
  <c r="F35" i="15" s="1"/>
  <c r="E34" i="15"/>
  <c r="D34" i="15"/>
  <c r="E33" i="15"/>
  <c r="D33" i="15"/>
  <c r="E32" i="15"/>
  <c r="D32" i="15"/>
  <c r="E31" i="15"/>
  <c r="D31" i="15"/>
  <c r="F31" i="15" s="1"/>
  <c r="E30" i="15"/>
  <c r="D30" i="15"/>
  <c r="E29" i="15"/>
  <c r="D29" i="15"/>
  <c r="E28" i="15"/>
  <c r="F28" i="15" s="1"/>
  <c r="D28" i="15"/>
  <c r="E27" i="15"/>
  <c r="F27" i="15" s="1"/>
  <c r="D27" i="15"/>
  <c r="E26" i="15"/>
  <c r="F26" i="15" s="1"/>
  <c r="D26" i="15"/>
  <c r="E25" i="15"/>
  <c r="D25" i="15"/>
  <c r="F25" i="15" s="1"/>
  <c r="E24" i="15"/>
  <c r="D24" i="15"/>
  <c r="E23" i="15"/>
  <c r="D23" i="15"/>
  <c r="F23" i="15" s="1"/>
  <c r="E22" i="15"/>
  <c r="D22" i="15"/>
  <c r="E21" i="15"/>
  <c r="D21" i="15"/>
  <c r="E20" i="15"/>
  <c r="F20" i="15" s="1"/>
  <c r="D20" i="15"/>
  <c r="E19" i="15"/>
  <c r="D19" i="15"/>
  <c r="F19" i="15" s="1"/>
  <c r="E18" i="15"/>
  <c r="D18" i="15"/>
  <c r="F18" i="15" s="1"/>
  <c r="E17" i="15"/>
  <c r="D17" i="15"/>
  <c r="F17" i="15" s="1"/>
  <c r="E16" i="15"/>
  <c r="D16" i="15"/>
  <c r="E15" i="15"/>
  <c r="D15" i="15"/>
  <c r="F15" i="15" s="1"/>
  <c r="E14" i="15"/>
  <c r="D14" i="15"/>
  <c r="E13" i="15"/>
  <c r="D13" i="15"/>
  <c r="F13" i="15" s="1"/>
  <c r="E12" i="15"/>
  <c r="F12" i="15" s="1"/>
  <c r="D12" i="15"/>
  <c r="E11" i="15"/>
  <c r="F11" i="15" s="1"/>
  <c r="D11" i="15"/>
  <c r="E10" i="15"/>
  <c r="D10" i="15"/>
  <c r="F10" i="15" s="1"/>
  <c r="F9" i="15"/>
  <c r="E9" i="15"/>
  <c r="D9" i="15"/>
  <c r="E8" i="15"/>
  <c r="D8" i="15"/>
  <c r="E7" i="15"/>
  <c r="D7" i="15"/>
  <c r="E6" i="15"/>
  <c r="D6" i="15"/>
  <c r="E5" i="15"/>
  <c r="F5" i="15" s="1"/>
  <c r="D5" i="15"/>
  <c r="E4" i="15"/>
  <c r="F4" i="15" s="1"/>
  <c r="D4" i="15"/>
  <c r="B21" i="12"/>
  <c r="B26" i="12"/>
  <c r="C22" i="12"/>
  <c r="C21" i="12"/>
  <c r="D15" i="12"/>
  <c r="D7" i="12"/>
  <c r="A5" i="12"/>
  <c r="D6" i="12" s="1"/>
  <c r="D8" i="12" s="1"/>
  <c r="D9" i="12" s="1"/>
  <c r="H20" i="12"/>
  <c r="G20" i="12"/>
  <c r="D13" i="12"/>
  <c r="A13" i="12" s="1"/>
  <c r="D14" i="12" s="1"/>
  <c r="F20" i="12"/>
  <c r="H61" i="14"/>
  <c r="F61" i="14"/>
  <c r="E61" i="14"/>
  <c r="G61" i="14" s="1"/>
  <c r="E60" i="14"/>
  <c r="F60" i="14" s="1"/>
  <c r="E59" i="14"/>
  <c r="H59" i="14" s="1"/>
  <c r="E58" i="14"/>
  <c r="F58" i="14" s="1"/>
  <c r="E57" i="14"/>
  <c r="H57" i="14" s="1"/>
  <c r="E56" i="14"/>
  <c r="H56" i="14" s="1"/>
  <c r="E55" i="14"/>
  <c r="G55" i="14" s="1"/>
  <c r="E54" i="14"/>
  <c r="G54" i="14" s="1"/>
  <c r="E53" i="14"/>
  <c r="G53" i="14" s="1"/>
  <c r="E52" i="14"/>
  <c r="G52" i="14" s="1"/>
  <c r="H51" i="14"/>
  <c r="G51" i="14"/>
  <c r="E51" i="14"/>
  <c r="F51" i="14" s="1"/>
  <c r="E50" i="14"/>
  <c r="H50" i="14" s="1"/>
  <c r="E49" i="14"/>
  <c r="F49" i="14" s="1"/>
  <c r="E48" i="14"/>
  <c r="H48" i="14" s="1"/>
  <c r="E47" i="14"/>
  <c r="H47" i="14" s="1"/>
  <c r="E46" i="14"/>
  <c r="H46" i="14" s="1"/>
  <c r="E45" i="14"/>
  <c r="F45" i="14" s="1"/>
  <c r="E44" i="14"/>
  <c r="H44" i="14" s="1"/>
  <c r="E43" i="14"/>
  <c r="H43" i="14" s="1"/>
  <c r="E42" i="14"/>
  <c r="G42" i="14" s="1"/>
  <c r="E41" i="14"/>
  <c r="H41" i="14" s="1"/>
  <c r="E40" i="14"/>
  <c r="H40" i="14" s="1"/>
  <c r="E39" i="14"/>
  <c r="G39" i="14" s="1"/>
  <c r="H38" i="14"/>
  <c r="E38" i="14"/>
  <c r="G38" i="14" s="1"/>
  <c r="H37" i="14"/>
  <c r="F37" i="14"/>
  <c r="E37" i="14"/>
  <c r="G37" i="14" s="1"/>
  <c r="E36" i="14"/>
  <c r="H36" i="14" s="1"/>
  <c r="H35" i="14"/>
  <c r="G35" i="14"/>
  <c r="F35" i="14"/>
  <c r="E35" i="14"/>
  <c r="E34" i="14"/>
  <c r="H34" i="14" s="1"/>
  <c r="E33" i="14"/>
  <c r="F33" i="14" s="1"/>
  <c r="E32" i="14"/>
  <c r="H32" i="14" s="1"/>
  <c r="E31" i="14"/>
  <c r="H31" i="14" s="1"/>
  <c r="E30" i="14"/>
  <c r="H30" i="14" s="1"/>
  <c r="E29" i="14"/>
  <c r="G29" i="14" s="1"/>
  <c r="E28" i="14"/>
  <c r="G28" i="14" s="1"/>
  <c r="E27" i="14"/>
  <c r="H27" i="14" s="1"/>
  <c r="E26" i="14"/>
  <c r="G26" i="14" s="1"/>
  <c r="E25" i="14"/>
  <c r="H25" i="14" s="1"/>
  <c r="E24" i="14"/>
  <c r="H24" i="14" s="1"/>
  <c r="E23" i="14"/>
  <c r="G23" i="14" s="1"/>
  <c r="E22" i="14"/>
  <c r="G22" i="14" s="1"/>
  <c r="E21" i="14"/>
  <c r="G21" i="14" s="1"/>
  <c r="E20" i="14"/>
  <c r="G20" i="14" s="1"/>
  <c r="E19" i="14"/>
  <c r="F19" i="14" s="1"/>
  <c r="E18" i="14"/>
  <c r="H18" i="14" s="1"/>
  <c r="E17" i="14"/>
  <c r="G17" i="14" s="1"/>
  <c r="H16" i="14"/>
  <c r="G16" i="14"/>
  <c r="F16" i="14"/>
  <c r="E16" i="14"/>
  <c r="G15" i="14"/>
  <c r="F15" i="14"/>
  <c r="E15" i="14"/>
  <c r="H15" i="14" s="1"/>
  <c r="I15" i="14" s="1"/>
  <c r="E14" i="14"/>
  <c r="F14" i="14" s="1"/>
  <c r="E13" i="14"/>
  <c r="G13" i="14" s="1"/>
  <c r="E12" i="14"/>
  <c r="G12" i="14" s="1"/>
  <c r="E11" i="14"/>
  <c r="H11" i="14" s="1"/>
  <c r="E10" i="14"/>
  <c r="G10" i="14" s="1"/>
  <c r="E9" i="14"/>
  <c r="H9" i="14" s="1"/>
  <c r="E8" i="14"/>
  <c r="H8" i="14" s="1"/>
  <c r="E7" i="14"/>
  <c r="G7" i="14" s="1"/>
  <c r="H6" i="14"/>
  <c r="E6" i="14"/>
  <c r="G6" i="14" s="1"/>
  <c r="H5" i="14"/>
  <c r="F5" i="14"/>
  <c r="E5" i="14"/>
  <c r="G5" i="14" s="1"/>
  <c r="E4" i="14"/>
  <c r="F4" i="14" s="1"/>
  <c r="F44" i="15" l="1"/>
  <c r="F110" i="15"/>
  <c r="F117" i="15"/>
  <c r="F124" i="15"/>
  <c r="F16" i="15"/>
  <c r="F24" i="15"/>
  <c r="F30" i="15"/>
  <c r="F38" i="15"/>
  <c r="F45" i="15"/>
  <c r="F82" i="15"/>
  <c r="F104" i="15"/>
  <c r="F111" i="15"/>
  <c r="F125" i="15"/>
  <c r="F147" i="15"/>
  <c r="F53" i="15"/>
  <c r="F60" i="15"/>
  <c r="F32" i="15"/>
  <c r="F40" i="15"/>
  <c r="F46" i="15"/>
  <c r="F61" i="15"/>
  <c r="F98" i="15"/>
  <c r="F126" i="15"/>
  <c r="F133" i="15"/>
  <c r="F140" i="15"/>
  <c r="F33" i="15"/>
  <c r="F55" i="15"/>
  <c r="F69" i="15"/>
  <c r="F76" i="15"/>
  <c r="F99" i="15"/>
  <c r="F134" i="15"/>
  <c r="F156" i="15"/>
  <c r="F34" i="15"/>
  <c r="F56" i="15"/>
  <c r="F63" i="15"/>
  <c r="F70" i="15"/>
  <c r="F114" i="15"/>
  <c r="F142" i="15"/>
  <c r="F49" i="15"/>
  <c r="F71" i="15"/>
  <c r="F136" i="15"/>
  <c r="F143" i="15"/>
  <c r="F6" i="15"/>
  <c r="F86" i="15"/>
  <c r="F7" i="15"/>
  <c r="F21" i="15"/>
  <c r="F65" i="15"/>
  <c r="F87" i="15"/>
  <c r="F101" i="15"/>
  <c r="F108" i="15"/>
  <c r="F130" i="15"/>
  <c r="F152" i="15"/>
  <c r="F8" i="15"/>
  <c r="F14" i="15"/>
  <c r="F22" i="15"/>
  <c r="F29" i="15"/>
  <c r="F66" i="15"/>
  <c r="F88" i="15"/>
  <c r="F95" i="15"/>
  <c r="F102" i="15"/>
  <c r="F131" i="15"/>
  <c r="F153" i="15"/>
  <c r="A7" i="17"/>
  <c r="A8" i="17" s="1"/>
  <c r="A9" i="17" s="1"/>
  <c r="A10" i="17"/>
  <c r="B9" i="17"/>
  <c r="C9" i="17" s="1"/>
  <c r="B8" i="17"/>
  <c r="C8" i="17" s="1"/>
  <c r="B14" i="18"/>
  <c r="C14" i="18" s="1"/>
  <c r="E14" i="18" s="1"/>
  <c r="A15" i="18"/>
  <c r="A9" i="19"/>
  <c r="B8" i="19"/>
  <c r="B7" i="19"/>
  <c r="B7" i="17"/>
  <c r="C7" i="17" s="1"/>
  <c r="B13" i="18"/>
  <c r="C13" i="18" s="1"/>
  <c r="E13" i="18" s="1"/>
  <c r="B6" i="19"/>
  <c r="B6" i="8"/>
  <c r="B7" i="8" s="1"/>
  <c r="F47" i="14"/>
  <c r="I47" i="14" s="1"/>
  <c r="G19" i="14"/>
  <c r="G47" i="14"/>
  <c r="H54" i="14"/>
  <c r="H19" i="14"/>
  <c r="I19" i="14" s="1"/>
  <c r="H53" i="14"/>
  <c r="F20" i="14"/>
  <c r="F31" i="14"/>
  <c r="I31" i="14" s="1"/>
  <c r="F48" i="14"/>
  <c r="I48" i="14" s="1"/>
  <c r="G56" i="14"/>
  <c r="G31" i="14"/>
  <c r="G48" i="14"/>
  <c r="F21" i="14"/>
  <c r="F53" i="14"/>
  <c r="H21" i="14"/>
  <c r="F32" i="14"/>
  <c r="I35" i="14"/>
  <c r="G32" i="14"/>
  <c r="I32" i="14" s="1"/>
  <c r="G40" i="14"/>
  <c r="H22" i="14"/>
  <c r="G8" i="14"/>
  <c r="I16" i="14"/>
  <c r="G24" i="14"/>
  <c r="B22" i="12"/>
  <c r="D16" i="12"/>
  <c r="D17" i="12" s="1"/>
  <c r="C28" i="12" s="1"/>
  <c r="I53" i="14"/>
  <c r="I37" i="14"/>
  <c r="I40" i="14"/>
  <c r="I5" i="14"/>
  <c r="I51" i="14"/>
  <c r="I61" i="14"/>
  <c r="F59" i="14"/>
  <c r="F29" i="14"/>
  <c r="F10" i="14"/>
  <c r="F26" i="14"/>
  <c r="F42" i="14"/>
  <c r="H45" i="14"/>
  <c r="F55" i="14"/>
  <c r="G4" i="14"/>
  <c r="H23" i="14"/>
  <c r="G36" i="14"/>
  <c r="H55" i="14"/>
  <c r="H20" i="14"/>
  <c r="F30" i="14"/>
  <c r="I30" i="14" s="1"/>
  <c r="G33" i="14"/>
  <c r="F46" i="14"/>
  <c r="I46" i="14" s="1"/>
  <c r="G49" i="14"/>
  <c r="H52" i="14"/>
  <c r="I52" i="14" s="1"/>
  <c r="F11" i="14"/>
  <c r="I11" i="14" s="1"/>
  <c r="G14" i="14"/>
  <c r="H17" i="14"/>
  <c r="I17" i="14" s="1"/>
  <c r="F27" i="14"/>
  <c r="I27" i="14" s="1"/>
  <c r="G30" i="14"/>
  <c r="H33" i="14"/>
  <c r="I33" i="14" s="1"/>
  <c r="F43" i="14"/>
  <c r="I43" i="14" s="1"/>
  <c r="G46" i="14"/>
  <c r="H49" i="14"/>
  <c r="F8" i="14"/>
  <c r="I8" i="14" s="1"/>
  <c r="G11" i="14"/>
  <c r="H14" i="14"/>
  <c r="F24" i="14"/>
  <c r="G27" i="14"/>
  <c r="F40" i="14"/>
  <c r="G43" i="14"/>
  <c r="F56" i="14"/>
  <c r="G59" i="14"/>
  <c r="F7" i="14"/>
  <c r="H13" i="14"/>
  <c r="I13" i="14" s="1"/>
  <c r="F23" i="14"/>
  <c r="H10" i="14"/>
  <c r="I10" i="14" s="1"/>
  <c r="H26" i="14"/>
  <c r="I26" i="14" s="1"/>
  <c r="H42" i="14"/>
  <c r="H58" i="14"/>
  <c r="H39" i="14"/>
  <c r="H4" i="14"/>
  <c r="F18" i="14"/>
  <c r="F34" i="14"/>
  <c r="F50" i="14"/>
  <c r="H7" i="14"/>
  <c r="F13" i="14"/>
  <c r="H29" i="14"/>
  <c r="I29" i="14" s="1"/>
  <c r="F36" i="14"/>
  <c r="I36" i="14" s="1"/>
  <c r="F17" i="14"/>
  <c r="G18" i="14"/>
  <c r="G34" i="14"/>
  <c r="G50" i="14"/>
  <c r="I50" i="14" s="1"/>
  <c r="F44" i="14"/>
  <c r="I44" i="14" s="1"/>
  <c r="F25" i="14"/>
  <c r="G44" i="14"/>
  <c r="G60" i="14"/>
  <c r="F6" i="14"/>
  <c r="I6" i="14" s="1"/>
  <c r="G9" i="14"/>
  <c r="H12" i="14"/>
  <c r="I12" i="14" s="1"/>
  <c r="F22" i="14"/>
  <c r="I22" i="14" s="1"/>
  <c r="G25" i="14"/>
  <c r="H28" i="14"/>
  <c r="I28" i="14" s="1"/>
  <c r="F38" i="14"/>
  <c r="I38" i="14" s="1"/>
  <c r="G41" i="14"/>
  <c r="F54" i="14"/>
  <c r="I54" i="14" s="1"/>
  <c r="G57" i="14"/>
  <c r="I57" i="14" s="1"/>
  <c r="H60" i="14"/>
  <c r="I60" i="14" s="1"/>
  <c r="G45" i="14"/>
  <c r="F39" i="14"/>
  <c r="G58" i="14"/>
  <c r="F52" i="14"/>
  <c r="F12" i="14"/>
  <c r="F28" i="14"/>
  <c r="F9" i="14"/>
  <c r="I9" i="14" s="1"/>
  <c r="F41" i="14"/>
  <c r="F57" i="14"/>
  <c r="B7" i="10"/>
  <c r="A10" i="19" l="1"/>
  <c r="B9" i="19"/>
  <c r="A16" i="18"/>
  <c r="B15" i="18"/>
  <c r="C15" i="18" s="1"/>
  <c r="E15" i="18" s="1"/>
  <c r="A11" i="17"/>
  <c r="B10" i="17"/>
  <c r="C10" i="17" s="1"/>
  <c r="I59" i="14"/>
  <c r="I34" i="14"/>
  <c r="I24" i="14"/>
  <c r="I18" i="14"/>
  <c r="I20" i="14"/>
  <c r="I21" i="14"/>
  <c r="I56" i="14"/>
  <c r="I41" i="14"/>
  <c r="I58" i="14"/>
  <c r="I25" i="14"/>
  <c r="I45" i="14"/>
  <c r="I7" i="14"/>
  <c r="I14" i="14"/>
  <c r="I4" i="14"/>
  <c r="I39" i="14"/>
  <c r="I55" i="14"/>
  <c r="I49" i="14"/>
  <c r="I42" i="14"/>
  <c r="I23" i="14"/>
  <c r="D22" i="12"/>
  <c r="D21" i="12"/>
  <c r="F21" i="12" s="1"/>
  <c r="G21" i="12" s="1"/>
  <c r="G23" i="12" s="1"/>
  <c r="A12" i="17" l="1"/>
  <c r="B11" i="17"/>
  <c r="C11" i="17" s="1"/>
  <c r="A11" i="19"/>
  <c r="B10" i="19"/>
  <c r="B16" i="18"/>
  <c r="C16" i="18" s="1"/>
  <c r="E16" i="18" s="1"/>
  <c r="A17" i="18"/>
  <c r="E22" i="12"/>
  <c r="F22" i="12" s="1"/>
  <c r="H22" i="12" s="1"/>
  <c r="A18" i="18" l="1"/>
  <c r="B17" i="18"/>
  <c r="C17" i="18" s="1"/>
  <c r="E17" i="18" s="1"/>
  <c r="B11" i="19"/>
  <c r="A12" i="19"/>
  <c r="A13" i="17"/>
  <c r="B12" i="17"/>
  <c r="C12" i="17" s="1"/>
  <c r="F23" i="12"/>
  <c r="H23" i="12"/>
  <c r="C27" i="12" s="1"/>
  <c r="A14" i="17" l="1"/>
  <c r="B13" i="17"/>
  <c r="C13" i="17" s="1"/>
  <c r="B12" i="19"/>
  <c r="A13" i="19"/>
  <c r="B18" i="18"/>
  <c r="C18" i="18" s="1"/>
  <c r="E18" i="18" s="1"/>
  <c r="A19" i="18"/>
  <c r="A20" i="18" l="1"/>
  <c r="B19" i="18"/>
  <c r="C19" i="18" s="1"/>
  <c r="E19" i="18" s="1"/>
  <c r="A14" i="19"/>
  <c r="B13" i="19"/>
  <c r="A15" i="17"/>
  <c r="B14" i="17"/>
  <c r="C14" i="17" s="1"/>
  <c r="A16" i="17" l="1"/>
  <c r="B15" i="17"/>
  <c r="C15" i="17" s="1"/>
  <c r="A15" i="19"/>
  <c r="B14" i="19"/>
  <c r="A21" i="18"/>
  <c r="B20" i="18"/>
  <c r="C20" i="18" s="1"/>
  <c r="E20" i="18" s="1"/>
  <c r="B21" i="18" l="1"/>
  <c r="C21" i="18" s="1"/>
  <c r="E21" i="18" s="1"/>
  <c r="A22" i="18"/>
  <c r="A16" i="19"/>
  <c r="B15" i="19"/>
  <c r="B16" i="17"/>
  <c r="C16" i="17" s="1"/>
  <c r="A17" i="17"/>
  <c r="B17" i="17" l="1"/>
  <c r="C17" i="17" s="1"/>
  <c r="A18" i="17"/>
  <c r="A23" i="18"/>
  <c r="B22" i="18"/>
  <c r="C22" i="18" s="1"/>
  <c r="E22" i="18" s="1"/>
  <c r="A17" i="19"/>
  <c r="B16" i="19"/>
  <c r="B17" i="19" l="1"/>
  <c r="A18" i="19"/>
  <c r="B23" i="18"/>
  <c r="C23" i="18" s="1"/>
  <c r="E23" i="18" s="1"/>
  <c r="A24" i="18"/>
  <c r="A19" i="17"/>
  <c r="B18" i="17"/>
  <c r="C18" i="17" s="1"/>
  <c r="B19" i="17" l="1"/>
  <c r="C19" i="17" s="1"/>
  <c r="A20" i="17"/>
  <c r="A25" i="18"/>
  <c r="B24" i="18"/>
  <c r="C24" i="18" s="1"/>
  <c r="E24" i="18" s="1"/>
  <c r="A19" i="19"/>
  <c r="B18" i="19"/>
  <c r="A20" i="19" l="1"/>
  <c r="B19" i="19"/>
  <c r="B25" i="18"/>
  <c r="C25" i="18" s="1"/>
  <c r="E25" i="18" s="1"/>
  <c r="A26" i="18"/>
  <c r="A21" i="17"/>
  <c r="B20" i="17"/>
  <c r="C20" i="17" s="1"/>
  <c r="A22" i="17" l="1"/>
  <c r="B21" i="17"/>
  <c r="C21" i="17" s="1"/>
  <c r="A27" i="18"/>
  <c r="B26" i="18"/>
  <c r="C26" i="18" s="1"/>
  <c r="E26" i="18" s="1"/>
  <c r="A21" i="19"/>
  <c r="B20" i="19"/>
  <c r="A22" i="19" l="1"/>
  <c r="B21" i="19"/>
  <c r="A28" i="18"/>
  <c r="B27" i="18"/>
  <c r="C27" i="18" s="1"/>
  <c r="E27" i="18" s="1"/>
  <c r="B22" i="17"/>
  <c r="C22" i="17" s="1"/>
  <c r="A23" i="17"/>
  <c r="A24" i="17" l="1"/>
  <c r="B23" i="17"/>
  <c r="C23" i="17" s="1"/>
  <c r="A29" i="18"/>
  <c r="B28" i="18"/>
  <c r="C28" i="18" s="1"/>
  <c r="E28" i="18" s="1"/>
  <c r="A23" i="19"/>
  <c r="B22" i="19"/>
  <c r="A24" i="19" l="1"/>
  <c r="B23" i="19"/>
  <c r="A30" i="18"/>
  <c r="B29" i="18"/>
  <c r="C29" i="18" s="1"/>
  <c r="E29" i="18" s="1"/>
  <c r="B24" i="17"/>
  <c r="C24" i="17" s="1"/>
  <c r="A25" i="17"/>
  <c r="A26" i="17" l="1"/>
  <c r="B25" i="17"/>
  <c r="C25" i="17" s="1"/>
  <c r="B30" i="18"/>
  <c r="C30" i="18" s="1"/>
  <c r="E30" i="18" s="1"/>
  <c r="A31" i="18"/>
  <c r="A25" i="19"/>
  <c r="B24" i="19"/>
  <c r="A26" i="19" l="1"/>
  <c r="B25" i="19"/>
  <c r="A32" i="18"/>
  <c r="B31" i="18"/>
  <c r="C31" i="18" s="1"/>
  <c r="E31" i="18" s="1"/>
  <c r="A27" i="17"/>
  <c r="B26" i="17"/>
  <c r="C26" i="17" s="1"/>
  <c r="A27" i="19" l="1"/>
  <c r="B26" i="19"/>
  <c r="A28" i="17"/>
  <c r="B27" i="17"/>
  <c r="C27" i="17" s="1"/>
  <c r="B32" i="18"/>
  <c r="C32" i="18" s="1"/>
  <c r="E32" i="18" s="1"/>
  <c r="A33" i="18"/>
  <c r="A34" i="18" l="1"/>
  <c r="B33" i="18"/>
  <c r="C33" i="18" s="1"/>
  <c r="E33" i="18" s="1"/>
  <c r="B28" i="17"/>
  <c r="C28" i="17" s="1"/>
  <c r="A29" i="17"/>
  <c r="B27" i="19"/>
  <c r="A28" i="19"/>
  <c r="B28" i="19" l="1"/>
  <c r="A29" i="19"/>
  <c r="A30" i="17"/>
  <c r="B29" i="17"/>
  <c r="C29" i="17" s="1"/>
  <c r="B34" i="18"/>
  <c r="C34" i="18" s="1"/>
  <c r="E34" i="18" s="1"/>
  <c r="A35" i="18"/>
  <c r="A31" i="17" l="1"/>
  <c r="B30" i="17"/>
  <c r="C30" i="17" s="1"/>
  <c r="A30" i="19"/>
  <c r="B29" i="19"/>
  <c r="A36" i="18"/>
  <c r="B35" i="18"/>
  <c r="C35" i="18" s="1"/>
  <c r="E35" i="18" s="1"/>
  <c r="A37" i="18" l="1"/>
  <c r="B36" i="18"/>
  <c r="C36" i="18" s="1"/>
  <c r="E36" i="18" s="1"/>
  <c r="B30" i="19"/>
  <c r="A31" i="19"/>
  <c r="A32" i="17"/>
  <c r="B31" i="17"/>
  <c r="C31" i="17" s="1"/>
  <c r="A32" i="19" l="1"/>
  <c r="B31" i="19"/>
  <c r="B32" i="17"/>
  <c r="C32" i="17" s="1"/>
  <c r="A33" i="17"/>
  <c r="B37" i="18"/>
  <c r="C37" i="18" s="1"/>
  <c r="E37" i="18" s="1"/>
  <c r="A38" i="18"/>
  <c r="A39" i="18" l="1"/>
  <c r="B38" i="18"/>
  <c r="C38" i="18" s="1"/>
  <c r="E38" i="18" s="1"/>
  <c r="B33" i="17"/>
  <c r="C33" i="17" s="1"/>
  <c r="A34" i="17"/>
  <c r="A33" i="19"/>
  <c r="B32" i="19"/>
  <c r="B33" i="19" l="1"/>
  <c r="A34" i="19"/>
  <c r="A35" i="17"/>
  <c r="B34" i="17"/>
  <c r="C34" i="17" s="1"/>
  <c r="B39" i="18"/>
  <c r="C39" i="18" s="1"/>
  <c r="E39" i="18" s="1"/>
  <c r="A40" i="18"/>
  <c r="B40" i="18" l="1"/>
  <c r="C40" i="18" s="1"/>
  <c r="E40" i="18" s="1"/>
  <c r="A41" i="18"/>
  <c r="A35" i="19"/>
  <c r="B34" i="19"/>
  <c r="A36" i="17"/>
  <c r="B35" i="17"/>
  <c r="C35" i="17" s="1"/>
  <c r="A36" i="19" l="1"/>
  <c r="B35" i="19"/>
  <c r="B41" i="18"/>
  <c r="C41" i="18" s="1"/>
  <c r="E41" i="18" s="1"/>
  <c r="A42" i="18"/>
  <c r="A37" i="17"/>
  <c r="B36" i="17"/>
  <c r="C36" i="17" s="1"/>
  <c r="A38" i="17" l="1"/>
  <c r="B37" i="17"/>
  <c r="C37" i="17" s="1"/>
  <c r="A43" i="18"/>
  <c r="B42" i="18"/>
  <c r="C42" i="18" s="1"/>
  <c r="E42" i="18" s="1"/>
  <c r="A37" i="19"/>
  <c r="B36" i="19"/>
  <c r="A38" i="19" l="1"/>
  <c r="B37" i="19"/>
  <c r="A44" i="18"/>
  <c r="B43" i="18"/>
  <c r="C43" i="18" s="1"/>
  <c r="E43" i="18" s="1"/>
  <c r="B38" i="17"/>
  <c r="C38" i="17" s="1"/>
  <c r="A39" i="17"/>
  <c r="A40" i="17" l="1"/>
  <c r="B39" i="17"/>
  <c r="C39" i="17" s="1"/>
  <c r="A45" i="18"/>
  <c r="B44" i="18"/>
  <c r="C44" i="18" s="1"/>
  <c r="E44" i="18" s="1"/>
  <c r="A39" i="19"/>
  <c r="B38" i="19"/>
  <c r="A40" i="19" l="1"/>
  <c r="B39" i="19"/>
  <c r="A46" i="18"/>
  <c r="B45" i="18"/>
  <c r="C45" i="18" s="1"/>
  <c r="E45" i="18" s="1"/>
  <c r="A41" i="17"/>
  <c r="B40" i="17"/>
  <c r="C40" i="17" s="1"/>
  <c r="A42" i="17" l="1"/>
  <c r="B41" i="17"/>
  <c r="C41" i="17" s="1"/>
  <c r="B46" i="18"/>
  <c r="C46" i="18" s="1"/>
  <c r="E46" i="18" s="1"/>
  <c r="A47" i="18"/>
  <c r="A41" i="19"/>
  <c r="B40" i="19"/>
  <c r="A42" i="19" l="1"/>
  <c r="B41" i="19"/>
  <c r="A48" i="18"/>
  <c r="B47" i="18"/>
  <c r="C47" i="18" s="1"/>
  <c r="E47" i="18" s="1"/>
  <c r="A43" i="17"/>
  <c r="B42" i="17"/>
  <c r="C42" i="17" s="1"/>
  <c r="B48" i="18" l="1"/>
  <c r="C48" i="18" s="1"/>
  <c r="E48" i="18" s="1"/>
  <c r="A49" i="18"/>
  <c r="A44" i="17"/>
  <c r="B43" i="17"/>
  <c r="C43" i="17" s="1"/>
  <c r="A43" i="19"/>
  <c r="B42" i="19"/>
  <c r="B43" i="19" l="1"/>
  <c r="A44" i="19"/>
  <c r="A45" i="17"/>
  <c r="B44" i="17"/>
  <c r="C44" i="17" s="1"/>
  <c r="A50" i="18"/>
  <c r="B49" i="18"/>
  <c r="C49" i="18" s="1"/>
  <c r="E49" i="18" s="1"/>
  <c r="B50" i="18" l="1"/>
  <c r="C50" i="18" s="1"/>
  <c r="E50" i="18" s="1"/>
  <c r="A51" i="18"/>
  <c r="A46" i="17"/>
  <c r="B45" i="17"/>
  <c r="C45" i="17" s="1"/>
  <c r="B44" i="19"/>
  <c r="A45" i="19"/>
  <c r="A52" i="18" l="1"/>
  <c r="B51" i="18"/>
  <c r="C51" i="18" s="1"/>
  <c r="E51" i="18" s="1"/>
  <c r="A46" i="19"/>
  <c r="B45" i="19"/>
  <c r="A47" i="17"/>
  <c r="B46" i="17"/>
  <c r="C46" i="17" s="1"/>
  <c r="A48" i="17" l="1"/>
  <c r="B47" i="17"/>
  <c r="C47" i="17" s="1"/>
  <c r="A47" i="19"/>
  <c r="B46" i="19"/>
  <c r="A53" i="18"/>
  <c r="B52" i="18"/>
  <c r="C52" i="18" s="1"/>
  <c r="E52" i="18" s="1"/>
  <c r="B53" i="18" l="1"/>
  <c r="C53" i="18" s="1"/>
  <c r="E53" i="18" s="1"/>
  <c r="A54" i="18"/>
  <c r="A48" i="19"/>
  <c r="B47" i="19"/>
  <c r="B48" i="17"/>
  <c r="C48" i="17" s="1"/>
  <c r="A49" i="17"/>
  <c r="B49" i="17" l="1"/>
  <c r="C49" i="17" s="1"/>
  <c r="A50" i="17"/>
  <c r="A55" i="18"/>
  <c r="B54" i="18"/>
  <c r="C54" i="18" s="1"/>
  <c r="E54" i="18" s="1"/>
  <c r="A49" i="19"/>
  <c r="B48" i="19"/>
  <c r="B49" i="19" l="1"/>
  <c r="A50" i="19"/>
  <c r="B55" i="18"/>
  <c r="C55" i="18" s="1"/>
  <c r="E55" i="18" s="1"/>
  <c r="A56" i="18"/>
  <c r="A51" i="17"/>
  <c r="B50" i="17"/>
  <c r="C50" i="17" s="1"/>
  <c r="B51" i="17" l="1"/>
  <c r="C51" i="17" s="1"/>
  <c r="A52" i="17"/>
  <c r="A57" i="18"/>
  <c r="B56" i="18"/>
  <c r="C56" i="18" s="1"/>
  <c r="E56" i="18" s="1"/>
  <c r="A51" i="19"/>
  <c r="B50" i="19"/>
  <c r="B51" i="19" l="1"/>
  <c r="A52" i="19"/>
  <c r="B57" i="18"/>
  <c r="C57" i="18" s="1"/>
  <c r="E57" i="18" s="1"/>
  <c r="A58" i="18"/>
  <c r="A53" i="17"/>
  <c r="B52" i="17"/>
  <c r="C52" i="17" s="1"/>
  <c r="A54" i="17" l="1"/>
  <c r="B53" i="17"/>
  <c r="C53" i="17" s="1"/>
  <c r="A53" i="19"/>
  <c r="B52" i="19"/>
  <c r="A59" i="18"/>
  <c r="B58" i="18"/>
  <c r="C58" i="18" s="1"/>
  <c r="E58" i="18" s="1"/>
  <c r="A60" i="18" l="1"/>
  <c r="B59" i="18"/>
  <c r="C59" i="18" s="1"/>
  <c r="E59" i="18" s="1"/>
  <c r="A54" i="19"/>
  <c r="B53" i="19"/>
  <c r="B54" i="17"/>
  <c r="C54" i="17" s="1"/>
  <c r="A55" i="17"/>
  <c r="A56" i="17" l="1"/>
  <c r="B55" i="17"/>
  <c r="C55" i="17" s="1"/>
  <c r="A55" i="19"/>
  <c r="B54" i="19"/>
  <c r="A61" i="18"/>
  <c r="B60" i="18"/>
  <c r="C60" i="18" s="1"/>
  <c r="E60" i="18" s="1"/>
  <c r="A62" i="18" l="1"/>
  <c r="B61" i="18"/>
  <c r="C61" i="18" s="1"/>
  <c r="E61" i="18" s="1"/>
  <c r="A56" i="19"/>
  <c r="B55" i="19"/>
  <c r="B56" i="17"/>
  <c r="C56" i="17" s="1"/>
  <c r="A57" i="17"/>
  <c r="A58" i="17" l="1"/>
  <c r="B57" i="17"/>
  <c r="C57" i="17" s="1"/>
  <c r="A57" i="19"/>
  <c r="B56" i="19"/>
  <c r="B62" i="18"/>
  <c r="C62" i="18" s="1"/>
  <c r="E62" i="18" s="1"/>
  <c r="A63" i="18"/>
  <c r="A64" i="18" l="1"/>
  <c r="B63" i="18"/>
  <c r="C63" i="18" s="1"/>
  <c r="E63" i="18" s="1"/>
  <c r="A58" i="19"/>
  <c r="B57" i="19"/>
  <c r="A59" i="17"/>
  <c r="B58" i="17"/>
  <c r="C58" i="17" s="1"/>
  <c r="A60" i="17" l="1"/>
  <c r="B59" i="17"/>
  <c r="C59" i="17" s="1"/>
  <c r="A59" i="19"/>
  <c r="B58" i="19"/>
  <c r="B64" i="18"/>
  <c r="C64" i="18" s="1"/>
  <c r="E64" i="18" s="1"/>
  <c r="A65" i="18"/>
  <c r="A66" i="18" l="1"/>
  <c r="B65" i="18"/>
  <c r="C65" i="18" s="1"/>
  <c r="E65" i="18" s="1"/>
  <c r="A60" i="19"/>
  <c r="B59" i="19"/>
  <c r="B60" i="17"/>
  <c r="C60" i="17" s="1"/>
  <c r="A61" i="17"/>
  <c r="A62" i="17" l="1"/>
  <c r="B61" i="17"/>
  <c r="C61" i="17" s="1"/>
  <c r="B60" i="19"/>
  <c r="A61" i="19"/>
  <c r="B66" i="18"/>
  <c r="C66" i="18" s="1"/>
  <c r="E66" i="18" s="1"/>
  <c r="A67" i="18"/>
  <c r="A68" i="18" l="1"/>
  <c r="B67" i="18"/>
  <c r="C67" i="18" s="1"/>
  <c r="E67" i="18" s="1"/>
  <c r="A62" i="19"/>
  <c r="B61" i="19"/>
  <c r="A63" i="17"/>
  <c r="B62" i="17"/>
  <c r="C62" i="17" s="1"/>
  <c r="A63" i="19" l="1"/>
  <c r="B62" i="19"/>
  <c r="A64" i="17"/>
  <c r="B63" i="17"/>
  <c r="C63" i="17" s="1"/>
  <c r="A69" i="18"/>
  <c r="B68" i="18"/>
  <c r="C68" i="18" s="1"/>
  <c r="E68" i="18" s="1"/>
  <c r="B69" i="18" l="1"/>
  <c r="C69" i="18" s="1"/>
  <c r="E69" i="18" s="1"/>
  <c r="A70" i="18"/>
  <c r="B64" i="17"/>
  <c r="C64" i="17" s="1"/>
  <c r="A65" i="17"/>
  <c r="B65" i="17" s="1"/>
  <c r="C65" i="17" s="1"/>
  <c r="A64" i="19"/>
  <c r="B63" i="19"/>
  <c r="A71" i="18" l="1"/>
  <c r="B70" i="18"/>
  <c r="C70" i="18" s="1"/>
  <c r="E70" i="18" s="1"/>
  <c r="A65" i="19"/>
  <c r="B65" i="19" s="1"/>
  <c r="B64" i="19"/>
  <c r="B71" i="18" l="1"/>
  <c r="C71" i="18" s="1"/>
  <c r="E71" i="18" s="1"/>
  <c r="A72" i="18"/>
  <c r="B72" i="18" s="1"/>
  <c r="C72" i="18" s="1"/>
  <c r="E72" i="18" s="1"/>
  <c r="B5" i="18" l="1"/>
  <c r="F71" i="18" s="1"/>
  <c r="G71" i="18" s="1"/>
  <c r="F13" i="18" l="1"/>
  <c r="F14" i="18"/>
  <c r="G14" i="18" s="1"/>
  <c r="F15" i="18"/>
  <c r="G15" i="18" s="1"/>
  <c r="F16" i="18"/>
  <c r="G16" i="18" s="1"/>
  <c r="F17" i="18"/>
  <c r="G17" i="18" s="1"/>
  <c r="F18" i="18"/>
  <c r="G18" i="18" s="1"/>
  <c r="F19" i="18"/>
  <c r="G19" i="18" s="1"/>
  <c r="F20" i="18"/>
  <c r="G20" i="18" s="1"/>
  <c r="F21" i="18"/>
  <c r="G21" i="18" s="1"/>
  <c r="F22" i="18"/>
  <c r="G22" i="18" s="1"/>
  <c r="F23" i="18"/>
  <c r="G23" i="18" s="1"/>
  <c r="F24" i="18"/>
  <c r="G24" i="18" s="1"/>
  <c r="F25" i="18"/>
  <c r="G25" i="18" s="1"/>
  <c r="F26" i="18"/>
  <c r="G26" i="18" s="1"/>
  <c r="F27" i="18"/>
  <c r="G27" i="18" s="1"/>
  <c r="F28" i="18"/>
  <c r="G28" i="18" s="1"/>
  <c r="F29" i="18"/>
  <c r="G29" i="18" s="1"/>
  <c r="F30" i="18"/>
  <c r="G30" i="18" s="1"/>
  <c r="F31" i="18"/>
  <c r="G31" i="18" s="1"/>
  <c r="F32" i="18"/>
  <c r="G32" i="18" s="1"/>
  <c r="F33" i="18"/>
  <c r="G33" i="18" s="1"/>
  <c r="F34" i="18"/>
  <c r="G34" i="18" s="1"/>
  <c r="F35" i="18"/>
  <c r="G35" i="18" s="1"/>
  <c r="F36" i="18"/>
  <c r="G36" i="18" s="1"/>
  <c r="F37" i="18"/>
  <c r="G37" i="18" s="1"/>
  <c r="F38" i="18"/>
  <c r="G38" i="18" s="1"/>
  <c r="F39" i="18"/>
  <c r="G39" i="18" s="1"/>
  <c r="F40" i="18"/>
  <c r="G40" i="18" s="1"/>
  <c r="F41" i="18"/>
  <c r="G41" i="18" s="1"/>
  <c r="F42" i="18"/>
  <c r="G42" i="18" s="1"/>
  <c r="F43" i="18"/>
  <c r="G43" i="18" s="1"/>
  <c r="F44" i="18"/>
  <c r="G44" i="18" s="1"/>
  <c r="F45" i="18"/>
  <c r="G45" i="18" s="1"/>
  <c r="F46" i="18"/>
  <c r="G46" i="18" s="1"/>
  <c r="F47" i="18"/>
  <c r="G47" i="18" s="1"/>
  <c r="F48" i="18"/>
  <c r="G48" i="18" s="1"/>
  <c r="F49" i="18"/>
  <c r="G49" i="18" s="1"/>
  <c r="F50" i="18"/>
  <c r="G50" i="18" s="1"/>
  <c r="F51" i="18"/>
  <c r="G51" i="18" s="1"/>
  <c r="F52" i="18"/>
  <c r="G52" i="18" s="1"/>
  <c r="F53" i="18"/>
  <c r="G53" i="18" s="1"/>
  <c r="F54" i="18"/>
  <c r="G54" i="18" s="1"/>
  <c r="F55" i="18"/>
  <c r="G55" i="18" s="1"/>
  <c r="F56" i="18"/>
  <c r="G56" i="18" s="1"/>
  <c r="F57" i="18"/>
  <c r="G57" i="18" s="1"/>
  <c r="F58" i="18"/>
  <c r="G58" i="18" s="1"/>
  <c r="F59" i="18"/>
  <c r="G59" i="18" s="1"/>
  <c r="F60" i="18"/>
  <c r="G60" i="18" s="1"/>
  <c r="F61" i="18"/>
  <c r="G61" i="18" s="1"/>
  <c r="F62" i="18"/>
  <c r="G62" i="18" s="1"/>
  <c r="F63" i="18"/>
  <c r="G63" i="18" s="1"/>
  <c r="F64" i="18"/>
  <c r="G64" i="18" s="1"/>
  <c r="F65" i="18"/>
  <c r="G65" i="18" s="1"/>
  <c r="F66" i="18"/>
  <c r="G66" i="18" s="1"/>
  <c r="F67" i="18"/>
  <c r="G67" i="18" s="1"/>
  <c r="F68" i="18"/>
  <c r="G68" i="18" s="1"/>
  <c r="F69" i="18"/>
  <c r="G69" i="18" s="1"/>
  <c r="F70" i="18"/>
  <c r="G70" i="18" s="1"/>
  <c r="F72" i="18"/>
  <c r="G72" i="18" s="1"/>
  <c r="G13" i="18" l="1"/>
  <c r="B7" i="18" s="1"/>
  <c r="B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E Whaley</author>
  </authors>
  <commentList>
    <comment ref="B5" authorId="0" shapeId="0" xr:uid="{C46253B7-78EE-48D1-98AB-FC9D61530B38}">
      <text>
        <r>
          <rPr>
            <b/>
            <sz val="9"/>
            <color indexed="81"/>
            <rFont val="Tahoma"/>
            <family val="2"/>
          </rPr>
          <t>Robert E Whaley:</t>
        </r>
        <r>
          <rPr>
            <sz val="9"/>
            <color indexed="81"/>
            <rFont val="Tahoma"/>
            <family val="2"/>
          </rPr>
          <t xml:space="preserve">
Sum of discounted cash flow column.</t>
        </r>
      </text>
    </comment>
    <comment ref="B6" authorId="0" shapeId="0" xr:uid="{CBBE623A-ECFD-4106-917A-E733EDB04E7D}">
      <text>
        <r>
          <rPr>
            <b/>
            <sz val="9"/>
            <color indexed="81"/>
            <rFont val="Tahoma"/>
            <family val="2"/>
          </rPr>
          <t>Robert E Whaley:</t>
        </r>
        <r>
          <rPr>
            <sz val="9"/>
            <color indexed="81"/>
            <rFont val="Tahoma"/>
            <family val="2"/>
          </rPr>
          <t xml:space="preserve">
Sum of market value weights</t>
        </r>
      </text>
    </comment>
    <comment ref="B7" authorId="0" shapeId="0" xr:uid="{5694C496-0D8A-4F7C-B71B-A7BED2A76D93}">
      <text>
        <r>
          <rPr>
            <b/>
            <sz val="9"/>
            <color indexed="81"/>
            <rFont val="Tahoma"/>
            <family val="2"/>
          </rPr>
          <t>Robert E Whaley:</t>
        </r>
        <r>
          <rPr>
            <sz val="9"/>
            <color indexed="81"/>
            <rFont val="Tahoma"/>
            <family val="2"/>
          </rPr>
          <t xml:space="preserve">
Sum of weighted-average duration column.</t>
        </r>
      </text>
    </comment>
  </commentList>
</comments>
</file>

<file path=xl/sharedStrings.xml><?xml version="1.0" encoding="utf-8"?>
<sst xmlns="http://schemas.openxmlformats.org/spreadsheetml/2006/main" count="128" uniqueCount="73">
  <si>
    <t>Discount</t>
  </si>
  <si>
    <t>Number of days to maturity</t>
  </si>
  <si>
    <t>Price</t>
  </si>
  <si>
    <t>Years to maturity</t>
  </si>
  <si>
    <t>Face value</t>
  </si>
  <si>
    <t>Action</t>
  </si>
  <si>
    <t>No. of</t>
  </si>
  <si>
    <t>units</t>
  </si>
  <si>
    <t>Dates</t>
  </si>
  <si>
    <t>Net</t>
  </si>
  <si>
    <t>Creating forward loan</t>
  </si>
  <si>
    <t>Bond price</t>
  </si>
  <si>
    <t>Yield to maturity</t>
  </si>
  <si>
    <t>Zero-coupon rate</t>
  </si>
  <si>
    <t>T-bill price and yield given quoted discount</t>
  </si>
  <si>
    <t>Strip yield given price</t>
  </si>
  <si>
    <t>T-bill maturity</t>
  </si>
  <si>
    <t>Discounts</t>
  </si>
  <si>
    <t>Prices</t>
  </si>
  <si>
    <t>Bid</t>
  </si>
  <si>
    <t>Ask</t>
  </si>
  <si>
    <t>B</t>
  </si>
  <si>
    <t>Shorter term T-bill</t>
  </si>
  <si>
    <t>Longer term T-bill</t>
  </si>
  <si>
    <t>Yield</t>
  </si>
  <si>
    <t>Implied</t>
  </si>
  <si>
    <t>rate</t>
  </si>
  <si>
    <t>From table</t>
  </si>
  <si>
    <t>From formula</t>
  </si>
  <si>
    <t>Maturity date</t>
  </si>
  <si>
    <t>Current date</t>
  </si>
  <si>
    <t>Mid</t>
  </si>
  <si>
    <t>Zero-coupon yield curve assumption</t>
  </si>
  <si>
    <t>Zero-</t>
  </si>
  <si>
    <t>Terminal</t>
  </si>
  <si>
    <t>Term to</t>
  </si>
  <si>
    <t>coupon</t>
  </si>
  <si>
    <t>bond</t>
  </si>
  <si>
    <t>maturity</t>
  </si>
  <si>
    <t>price</t>
  </si>
  <si>
    <t>a</t>
  </si>
  <si>
    <t>b</t>
  </si>
  <si>
    <t>Compute value and duration of coupon-bearing bond</t>
  </si>
  <si>
    <t>Coupon rate</t>
  </si>
  <si>
    <t>Bond value</t>
  </si>
  <si>
    <t>Sum of weights</t>
  </si>
  <si>
    <t>Duration in years</t>
  </si>
  <si>
    <t>Discounted</t>
  </si>
  <si>
    <t>factor</t>
  </si>
  <si>
    <t>flow</t>
  </si>
  <si>
    <t>cash flow</t>
  </si>
  <si>
    <t>duration</t>
  </si>
  <si>
    <t>Terminal values based on term structure</t>
  </si>
  <si>
    <t>Market-value</t>
  </si>
  <si>
    <t>weight</t>
  </si>
  <si>
    <t>Before</t>
  </si>
  <si>
    <t>After</t>
  </si>
  <si>
    <t>Additive shift in yield curve</t>
  </si>
  <si>
    <t>Observed zero-coupon yield curve - US Treasuries - T-bills</t>
  </si>
  <si>
    <t>Observed zero-coupon yield curve - US Treasuries - Strip bonds</t>
  </si>
  <si>
    <t>Observed price quotes</t>
  </si>
  <si>
    <t>Computed</t>
  </si>
  <si>
    <t>midpoint</t>
  </si>
  <si>
    <t xml:space="preserve">Years  </t>
  </si>
  <si>
    <t>to maturity</t>
  </si>
  <si>
    <t>Maturity</t>
  </si>
  <si>
    <t>date</t>
  </si>
  <si>
    <t>Days to</t>
  </si>
  <si>
    <t>yield</t>
  </si>
  <si>
    <t>US Treasuries - Discount bonds</t>
  </si>
  <si>
    <t>Promised</t>
  </si>
  <si>
    <t>cash</t>
  </si>
  <si>
    <t>Contributed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</si>
</sst>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0.000"/>
    <numFmt numFmtId="167" formatCode="0.000%"/>
    <numFmt numFmtId="168" formatCode="yyyymmdd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Calibri"/>
      <family val="2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1"/>
      <color theme="1"/>
      <name val="Book Antiqu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FFFF"/>
      </patternFill>
    </fill>
    <fill>
      <patternFill patternType="solid">
        <fgColor theme="0"/>
        <bgColor rgb="FFAD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0" fontId="7" fillId="4" borderId="2" xfId="2" applyFont="1" applyFill="1" applyBorder="1"/>
    <xf numFmtId="0" fontId="7" fillId="4" borderId="4" xfId="2" applyFont="1" applyFill="1" applyBorder="1"/>
    <xf numFmtId="14" fontId="7" fillId="3" borderId="4" xfId="2" applyNumberFormat="1" applyFont="1" applyFill="1" applyBorder="1" applyAlignment="1">
      <alignment horizontal="right"/>
    </xf>
    <xf numFmtId="19" fontId="7" fillId="3" borderId="3" xfId="2" applyNumberFormat="1" applyFont="1" applyFill="1" applyBorder="1" applyAlignment="1">
      <alignment horizontal="right"/>
    </xf>
    <xf numFmtId="0" fontId="7" fillId="5" borderId="0" xfId="2" applyFont="1" applyFill="1"/>
    <xf numFmtId="0" fontId="8" fillId="6" borderId="0" xfId="2" applyFont="1" applyFill="1"/>
    <xf numFmtId="0" fontId="6" fillId="6" borderId="0" xfId="2" applyFill="1"/>
    <xf numFmtId="0" fontId="8" fillId="0" borderId="0" xfId="2" applyFont="1" applyBorder="1" applyAlignment="1">
      <alignment horizontal="center"/>
    </xf>
    <xf numFmtId="0" fontId="8" fillId="0" borderId="0" xfId="2" applyFont="1"/>
    <xf numFmtId="0" fontId="6" fillId="0" borderId="0" xfId="2"/>
    <xf numFmtId="0" fontId="8" fillId="7" borderId="1" xfId="2" applyFont="1" applyFill="1" applyBorder="1" applyAlignment="1">
      <alignment horizontal="center"/>
    </xf>
    <xf numFmtId="168" fontId="8" fillId="0" borderId="0" xfId="2" applyNumberFormat="1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" fontId="8" fillId="0" borderId="0" xfId="2" applyNumberFormat="1" applyFont="1" applyBorder="1" applyAlignment="1">
      <alignment horizontal="center"/>
    </xf>
    <xf numFmtId="165" fontId="8" fillId="0" borderId="0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7" fontId="5" fillId="0" borderId="0" xfId="1" applyNumberFormat="1" applyFont="1" applyBorder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4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1" fontId="5" fillId="0" borderId="0" xfId="0" applyNumberFormat="1" applyFont="1"/>
    <xf numFmtId="1" fontId="5" fillId="0" borderId="0" xfId="1" applyNumberFormat="1" applyFont="1" applyBorder="1" applyAlignment="1">
      <alignment horizontal="center"/>
    </xf>
    <xf numFmtId="166" fontId="5" fillId="0" borderId="0" xfId="1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1" xfId="0" applyFont="1" applyBorder="1"/>
    <xf numFmtId="168" fontId="5" fillId="3" borderId="5" xfId="0" applyNumberFormat="1" applyFont="1" applyFill="1" applyBorder="1" applyAlignment="1">
      <alignment horizontal="center"/>
    </xf>
    <xf numFmtId="168" fontId="5" fillId="3" borderId="6" xfId="0" applyNumberFormat="1" applyFont="1" applyFill="1" applyBorder="1" applyAlignment="1">
      <alignment horizontal="center"/>
    </xf>
    <xf numFmtId="168" fontId="5" fillId="3" borderId="7" xfId="0" applyNumberFormat="1" applyFont="1" applyFill="1" applyBorder="1" applyAlignment="1">
      <alignment horizontal="center"/>
    </xf>
    <xf numFmtId="0" fontId="8" fillId="3" borderId="4" xfId="2" applyFont="1" applyFill="1" applyBorder="1"/>
    <xf numFmtId="14" fontId="7" fillId="4" borderId="4" xfId="2" applyNumberFormat="1" applyFont="1" applyFill="1" applyBorder="1"/>
    <xf numFmtId="19" fontId="7" fillId="4" borderId="3" xfId="2" applyNumberFormat="1" applyFont="1" applyFill="1" applyBorder="1"/>
    <xf numFmtId="167" fontId="8" fillId="0" borderId="0" xfId="3" applyNumberFormat="1" applyFont="1" applyBorder="1" applyAlignment="1">
      <alignment horizontal="center"/>
    </xf>
    <xf numFmtId="165" fontId="8" fillId="0" borderId="0" xfId="2" applyNumberFormat="1" applyFont="1" applyBorder="1" applyAlignment="1">
      <alignment horizontal="center"/>
    </xf>
    <xf numFmtId="168" fontId="8" fillId="0" borderId="1" xfId="2" applyNumberFormat="1" applyFont="1" applyBorder="1" applyAlignment="1">
      <alignment horizontal="center"/>
    </xf>
    <xf numFmtId="166" fontId="8" fillId="0" borderId="1" xfId="2" applyNumberFormat="1" applyFont="1" applyBorder="1" applyAlignment="1">
      <alignment horizontal="center"/>
    </xf>
    <xf numFmtId="167" fontId="8" fillId="0" borderId="1" xfId="2" applyNumberFormat="1" applyFont="1" applyBorder="1" applyAlignment="1">
      <alignment horizontal="center"/>
    </xf>
    <xf numFmtId="168" fontId="8" fillId="0" borderId="0" xfId="2" applyNumberFormat="1" applyFont="1" applyAlignment="1">
      <alignment horizontal="center"/>
    </xf>
    <xf numFmtId="166" fontId="8" fillId="0" borderId="0" xfId="2" applyNumberFormat="1" applyFont="1" applyAlignment="1">
      <alignment horizontal="center"/>
    </xf>
    <xf numFmtId="167" fontId="8" fillId="0" borderId="0" xfId="2" applyNumberFormat="1" applyFont="1" applyAlignment="1">
      <alignment horizontal="center"/>
    </xf>
    <xf numFmtId="165" fontId="5" fillId="6" borderId="0" xfId="1" applyNumberFormat="1" applyFont="1" applyFill="1" applyBorder="1" applyAlignment="1">
      <alignment horizontal="center"/>
    </xf>
    <xf numFmtId="0" fontId="1" fillId="0" borderId="0" xfId="4"/>
    <xf numFmtId="0" fontId="4" fillId="0" borderId="0" xfId="4" applyFont="1" applyAlignment="1">
      <alignment horizontal="center"/>
    </xf>
    <xf numFmtId="0" fontId="1" fillId="0" borderId="1" xfId="4" applyBorder="1"/>
    <xf numFmtId="0" fontId="4" fillId="0" borderId="1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1" fillId="0" borderId="0" xfId="4" applyAlignment="1">
      <alignment horizontal="center"/>
    </xf>
    <xf numFmtId="2" fontId="1" fillId="0" borderId="0" xfId="4" applyNumberFormat="1" applyAlignment="1">
      <alignment horizontal="center"/>
    </xf>
    <xf numFmtId="165" fontId="1" fillId="0" borderId="0" xfId="4" applyNumberFormat="1" applyAlignment="1">
      <alignment horizontal="center"/>
    </xf>
    <xf numFmtId="164" fontId="1" fillId="0" borderId="0" xfId="4" applyNumberFormat="1" applyAlignment="1">
      <alignment horizontal="center"/>
    </xf>
    <xf numFmtId="165" fontId="1" fillId="0" borderId="4" xfId="4" applyNumberFormat="1" applyBorder="1" applyAlignment="1">
      <alignment horizontal="center"/>
    </xf>
    <xf numFmtId="164" fontId="1" fillId="0" borderId="3" xfId="4" applyNumberFormat="1" applyBorder="1" applyAlignment="1">
      <alignment horizontal="center"/>
    </xf>
    <xf numFmtId="2" fontId="1" fillId="0" borderId="0" xfId="4" applyNumberFormat="1"/>
    <xf numFmtId="2" fontId="1" fillId="3" borderId="2" xfId="4" applyNumberFormat="1" applyFill="1" applyBorder="1" applyAlignment="1">
      <alignment horizontal="center"/>
    </xf>
    <xf numFmtId="165" fontId="1" fillId="3" borderId="4" xfId="4" applyNumberFormat="1" applyFill="1" applyBorder="1" applyAlignment="1">
      <alignment horizontal="center"/>
    </xf>
    <xf numFmtId="164" fontId="1" fillId="3" borderId="3" xfId="4" applyNumberFormat="1" applyFill="1" applyBorder="1" applyAlignment="1">
      <alignment horizontal="center"/>
    </xf>
    <xf numFmtId="0" fontId="4" fillId="3" borderId="9" xfId="4" applyFont="1" applyFill="1" applyBorder="1" applyAlignment="1">
      <alignment horizontal="center"/>
    </xf>
    <xf numFmtId="0" fontId="4" fillId="3" borderId="8" xfId="4" applyFont="1" applyFill="1" applyBorder="1" applyAlignment="1">
      <alignment horizontal="center"/>
    </xf>
    <xf numFmtId="164" fontId="4" fillId="3" borderId="10" xfId="4" applyNumberFormat="1" applyFont="1" applyFill="1" applyBorder="1" applyAlignment="1">
      <alignment horizontal="center"/>
    </xf>
    <xf numFmtId="0" fontId="4" fillId="3" borderId="11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164" fontId="4" fillId="3" borderId="0" xfId="4" applyNumberFormat="1" applyFont="1" applyFill="1" applyAlignment="1">
      <alignment horizontal="center"/>
    </xf>
    <xf numFmtId="164" fontId="4" fillId="3" borderId="12" xfId="4" applyNumberFormat="1" applyFont="1" applyFill="1" applyBorder="1" applyAlignment="1">
      <alignment horizontal="center"/>
    </xf>
    <xf numFmtId="0" fontId="4" fillId="3" borderId="13" xfId="4" applyFont="1" applyFill="1" applyBorder="1" applyAlignment="1">
      <alignment horizontal="center"/>
    </xf>
    <xf numFmtId="0" fontId="4" fillId="3" borderId="1" xfId="4" applyFont="1" applyFill="1" applyBorder="1" applyAlignment="1">
      <alignment horizontal="center"/>
    </xf>
    <xf numFmtId="164" fontId="4" fillId="3" borderId="1" xfId="4" applyNumberFormat="1" applyFont="1" applyFill="1" applyBorder="1" applyAlignment="1">
      <alignment horizontal="center"/>
    </xf>
    <xf numFmtId="164" fontId="4" fillId="3" borderId="14" xfId="4" applyNumberFormat="1" applyFont="1" applyFill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8" fillId="7" borderId="0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14" fontId="8" fillId="5" borderId="9" xfId="2" applyNumberFormat="1" applyFont="1" applyFill="1" applyBorder="1" applyAlignment="1">
      <alignment horizontal="center"/>
    </xf>
    <xf numFmtId="10" fontId="5" fillId="0" borderId="0" xfId="5" applyNumberFormat="1" applyFont="1"/>
    <xf numFmtId="0" fontId="4" fillId="3" borderId="2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1" fillId="0" borderId="1" xfId="4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5" borderId="4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Normal" xfId="0" builtinId="0"/>
    <cellStyle name="Normal 2" xfId="2" xr:uid="{BADCC205-AA59-4495-AEB1-7B331DFA6B82}"/>
    <cellStyle name="Normal 3" xfId="4" xr:uid="{5BE4B8A2-E7C6-4466-AD4E-004FE2F9C420}"/>
    <cellStyle name="Percent" xfId="1" builtinId="5"/>
    <cellStyle name="Percent 2" xfId="3" xr:uid="{BA647590-AE90-45E9-B09B-4BD160209AF8}"/>
    <cellStyle name="Percent 3" xfId="5" xr:uid="{3EAEE630-4D17-4B27-8CEF-0FC5389474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Zero-coupon yield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Zero-coupon rate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'ZC yield curve'!$A$5:$A$65</c:f>
              <c:numCache>
                <c:formatCode>0.00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'ZC yield curve'!$B$5:$B$65</c:f>
              <c:numCache>
                <c:formatCode>0.0000</c:formatCode>
                <c:ptCount val="61"/>
                <c:pt idx="0">
                  <c:v>0.02</c:v>
                </c:pt>
                <c:pt idx="1">
                  <c:v>2.4054651081081645E-2</c:v>
                </c:pt>
                <c:pt idx="2">
                  <c:v>2.6931471805599454E-2</c:v>
                </c:pt>
                <c:pt idx="3">
                  <c:v>2.9162907318741552E-2</c:v>
                </c:pt>
                <c:pt idx="4">
                  <c:v>3.0986122886681098E-2</c:v>
                </c:pt>
                <c:pt idx="5">
                  <c:v>3.2527629684953679E-2</c:v>
                </c:pt>
                <c:pt idx="6">
                  <c:v>3.3862943611198904E-2</c:v>
                </c:pt>
                <c:pt idx="7">
                  <c:v>3.5040773967762742E-2</c:v>
                </c:pt>
                <c:pt idx="8">
                  <c:v>3.6094379124341006E-2</c:v>
                </c:pt>
                <c:pt idx="9">
                  <c:v>3.7047480922384253E-2</c:v>
                </c:pt>
                <c:pt idx="10">
                  <c:v>3.7917594692280551E-2</c:v>
                </c:pt>
                <c:pt idx="11">
                  <c:v>3.8718021769015912E-2</c:v>
                </c:pt>
                <c:pt idx="12">
                  <c:v>3.9459101490553136E-2</c:v>
                </c:pt>
                <c:pt idx="13">
                  <c:v>4.0149030205422646E-2</c:v>
                </c:pt>
                <c:pt idx="14">
                  <c:v>4.079441541679836E-2</c:v>
                </c:pt>
                <c:pt idx="15">
                  <c:v>4.1400661634962713E-2</c:v>
                </c:pt>
                <c:pt idx="16">
                  <c:v>4.1972245773362199E-2</c:v>
                </c:pt>
                <c:pt idx="17">
                  <c:v>4.2512917986064949E-2</c:v>
                </c:pt>
                <c:pt idx="18">
                  <c:v>4.3025850929940462E-2</c:v>
                </c:pt>
                <c:pt idx="19">
                  <c:v>4.3513752571634777E-2</c:v>
                </c:pt>
                <c:pt idx="20">
                  <c:v>4.3978952727983703E-2</c:v>
                </c:pt>
                <c:pt idx="21">
                  <c:v>4.4423470353692041E-2</c:v>
                </c:pt>
                <c:pt idx="22">
                  <c:v>4.4849066497880008E-2</c:v>
                </c:pt>
                <c:pt idx="23">
                  <c:v>4.5257286443082557E-2</c:v>
                </c:pt>
                <c:pt idx="24">
                  <c:v>4.5649493574615368E-2</c:v>
                </c:pt>
                <c:pt idx="25">
                  <c:v>4.602689685444384E-2</c:v>
                </c:pt>
                <c:pt idx="26">
                  <c:v>4.6390573296152586E-2</c:v>
                </c:pt>
                <c:pt idx="27">
                  <c:v>4.6741486494265287E-2</c:v>
                </c:pt>
                <c:pt idx="28">
                  <c:v>4.7080502011022103E-2</c:v>
                </c:pt>
                <c:pt idx="29">
                  <c:v>4.740840023925201E-2</c:v>
                </c:pt>
                <c:pt idx="30">
                  <c:v>4.7725887222397817E-2</c:v>
                </c:pt>
                <c:pt idx="31">
                  <c:v>4.8033603809065351E-2</c:v>
                </c:pt>
                <c:pt idx="32">
                  <c:v>4.8332133440562162E-2</c:v>
                </c:pt>
                <c:pt idx="33">
                  <c:v>4.8622008809294688E-2</c:v>
                </c:pt>
                <c:pt idx="34">
                  <c:v>4.8903717578961642E-2</c:v>
                </c:pt>
                <c:pt idx="35">
                  <c:v>4.9177707320842791E-2</c:v>
                </c:pt>
                <c:pt idx="36">
                  <c:v>4.9444389791664406E-2</c:v>
                </c:pt>
                <c:pt idx="37">
                  <c:v>4.9704144655697009E-2</c:v>
                </c:pt>
                <c:pt idx="38">
                  <c:v>4.9957322735539905E-2</c:v>
                </c:pt>
                <c:pt idx="39">
                  <c:v>5.0204248861443632E-2</c:v>
                </c:pt>
                <c:pt idx="40">
                  <c:v>5.0445224377234227E-2</c:v>
                </c:pt>
                <c:pt idx="41">
                  <c:v>5.068052935133617E-2</c:v>
                </c:pt>
                <c:pt idx="42">
                  <c:v>5.091042453358316E-2</c:v>
                </c:pt>
                <c:pt idx="43">
                  <c:v>5.1135153092103744E-2</c:v>
                </c:pt>
                <c:pt idx="44">
                  <c:v>5.1354942159291497E-2</c:v>
                </c:pt>
                <c:pt idx="45">
                  <c:v>5.1570004211501139E-2</c:v>
                </c:pt>
                <c:pt idx="46">
                  <c:v>5.1780538303479465E-2</c:v>
                </c:pt>
                <c:pt idx="47">
                  <c:v>5.1986731175506812E-2</c:v>
                </c:pt>
                <c:pt idx="48">
                  <c:v>5.2188758248682007E-2</c:v>
                </c:pt>
                <c:pt idx="49">
                  <c:v>5.2386784521643803E-2</c:v>
                </c:pt>
                <c:pt idx="50">
                  <c:v>5.2580965380214825E-2</c:v>
                </c:pt>
                <c:pt idx="51">
                  <c:v>5.277144732992177E-2</c:v>
                </c:pt>
                <c:pt idx="52">
                  <c:v>5.295836866004329E-2</c:v>
                </c:pt>
                <c:pt idx="53">
                  <c:v>5.3141860046725262E-2</c:v>
                </c:pt>
                <c:pt idx="54">
                  <c:v>5.3322045101752036E-2</c:v>
                </c:pt>
                <c:pt idx="55">
                  <c:v>5.3499040872746054E-2</c:v>
                </c:pt>
                <c:pt idx="56">
                  <c:v>5.3672958299864737E-2</c:v>
                </c:pt>
                <c:pt idx="57">
                  <c:v>5.3843902633457744E-2</c:v>
                </c:pt>
                <c:pt idx="58">
                  <c:v>5.4011973816621553E-2</c:v>
                </c:pt>
                <c:pt idx="59">
                  <c:v>5.4177266836133664E-2</c:v>
                </c:pt>
                <c:pt idx="60">
                  <c:v>5.4339872044851467E-2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18-4025-A97A-BB49D682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995072"/>
        <c:axId val="11949942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Discount bond price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'ZC yield curve'!$A$5:$A$65</c15:sqref>
                        </c15:formulaRef>
                      </c:ext>
                    </c:extLst>
                    <c:numCache>
                      <c:formatCode>0.00</c:formatCode>
                      <c:ptCount val="61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1.5</c:v>
                      </c:pt>
                      <c:pt idx="4">
                        <c:v>2</c:v>
                      </c:pt>
                      <c:pt idx="5">
                        <c:v>2.5</c:v>
                      </c:pt>
                      <c:pt idx="6">
                        <c:v>3</c:v>
                      </c:pt>
                      <c:pt idx="7">
                        <c:v>3.5</c:v>
                      </c:pt>
                      <c:pt idx="8">
                        <c:v>4</c:v>
                      </c:pt>
                      <c:pt idx="9">
                        <c:v>4.5</c:v>
                      </c:pt>
                      <c:pt idx="10">
                        <c:v>5</c:v>
                      </c:pt>
                      <c:pt idx="11">
                        <c:v>5.5</c:v>
                      </c:pt>
                      <c:pt idx="12">
                        <c:v>6</c:v>
                      </c:pt>
                      <c:pt idx="13">
                        <c:v>6.5</c:v>
                      </c:pt>
                      <c:pt idx="14">
                        <c:v>7</c:v>
                      </c:pt>
                      <c:pt idx="15">
                        <c:v>7.5</c:v>
                      </c:pt>
                      <c:pt idx="16">
                        <c:v>8</c:v>
                      </c:pt>
                      <c:pt idx="17">
                        <c:v>8.5</c:v>
                      </c:pt>
                      <c:pt idx="18">
                        <c:v>9</c:v>
                      </c:pt>
                      <c:pt idx="19">
                        <c:v>9.5</c:v>
                      </c:pt>
                      <c:pt idx="20">
                        <c:v>10</c:v>
                      </c:pt>
                      <c:pt idx="21">
                        <c:v>10.5</c:v>
                      </c:pt>
                      <c:pt idx="22">
                        <c:v>11</c:v>
                      </c:pt>
                      <c:pt idx="23">
                        <c:v>11.5</c:v>
                      </c:pt>
                      <c:pt idx="24">
                        <c:v>12</c:v>
                      </c:pt>
                      <c:pt idx="25">
                        <c:v>12.5</c:v>
                      </c:pt>
                      <c:pt idx="26">
                        <c:v>13</c:v>
                      </c:pt>
                      <c:pt idx="27">
                        <c:v>13.5</c:v>
                      </c:pt>
                      <c:pt idx="28">
                        <c:v>14</c:v>
                      </c:pt>
                      <c:pt idx="29">
                        <c:v>14.5</c:v>
                      </c:pt>
                      <c:pt idx="30">
                        <c:v>15</c:v>
                      </c:pt>
                      <c:pt idx="31">
                        <c:v>15.5</c:v>
                      </c:pt>
                      <c:pt idx="32">
                        <c:v>16</c:v>
                      </c:pt>
                      <c:pt idx="33">
                        <c:v>16.5</c:v>
                      </c:pt>
                      <c:pt idx="34">
                        <c:v>17</c:v>
                      </c:pt>
                      <c:pt idx="35">
                        <c:v>17.5</c:v>
                      </c:pt>
                      <c:pt idx="36">
                        <c:v>18</c:v>
                      </c:pt>
                      <c:pt idx="37">
                        <c:v>18.5</c:v>
                      </c:pt>
                      <c:pt idx="38">
                        <c:v>19</c:v>
                      </c:pt>
                      <c:pt idx="39">
                        <c:v>19.5</c:v>
                      </c:pt>
                      <c:pt idx="40">
                        <c:v>20</c:v>
                      </c:pt>
                      <c:pt idx="41">
                        <c:v>20.5</c:v>
                      </c:pt>
                      <c:pt idx="42">
                        <c:v>21</c:v>
                      </c:pt>
                      <c:pt idx="43">
                        <c:v>21.5</c:v>
                      </c:pt>
                      <c:pt idx="44">
                        <c:v>22</c:v>
                      </c:pt>
                      <c:pt idx="45">
                        <c:v>22.5</c:v>
                      </c:pt>
                      <c:pt idx="46">
                        <c:v>23</c:v>
                      </c:pt>
                      <c:pt idx="47">
                        <c:v>23.5</c:v>
                      </c:pt>
                      <c:pt idx="48">
                        <c:v>24</c:v>
                      </c:pt>
                      <c:pt idx="49">
                        <c:v>24.5</c:v>
                      </c:pt>
                      <c:pt idx="50">
                        <c:v>25</c:v>
                      </c:pt>
                      <c:pt idx="51">
                        <c:v>25.5</c:v>
                      </c:pt>
                      <c:pt idx="52">
                        <c:v>26</c:v>
                      </c:pt>
                      <c:pt idx="53">
                        <c:v>26.5</c:v>
                      </c:pt>
                      <c:pt idx="54">
                        <c:v>27</c:v>
                      </c:pt>
                      <c:pt idx="55">
                        <c:v>27.5</c:v>
                      </c:pt>
                      <c:pt idx="56">
                        <c:v>28</c:v>
                      </c:pt>
                      <c:pt idx="57">
                        <c:v>28.5</c:v>
                      </c:pt>
                      <c:pt idx="58">
                        <c:v>29</c:v>
                      </c:pt>
                      <c:pt idx="59">
                        <c:v>29.5</c:v>
                      </c:pt>
                      <c:pt idx="60">
                        <c:v>30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'ZC yield curve'!$C$5:$C$65</c15:sqref>
                        </c15:formulaRef>
                      </c:ext>
                    </c:extLst>
                    <c:numCache>
                      <c:formatCode>0.00000</c:formatCode>
                      <c:ptCount val="61"/>
                      <c:pt idx="0">
                        <c:v>1</c:v>
                      </c:pt>
                      <c:pt idx="1">
                        <c:v>1.0120999446662906</c:v>
                      </c:pt>
                      <c:pt idx="2">
                        <c:v>1.0272974015152436</c:v>
                      </c:pt>
                      <c:pt idx="3">
                        <c:v>1.0447152507639235</c:v>
                      </c:pt>
                      <c:pt idx="4">
                        <c:v>1.0639328156857637</c:v>
                      </c:pt>
                      <c:pt idx="5">
                        <c:v>1.0847169465613935</c:v>
                      </c:pt>
                      <c:pt idx="6">
                        <c:v>1.1069282433833172</c:v>
                      </c:pt>
                      <c:pt idx="7">
                        <c:v>1.1304804381682725</c:v>
                      </c:pt>
                      <c:pt idx="8">
                        <c:v>1.1553201786350766</c:v>
                      </c:pt>
                      <c:pt idx="9">
                        <c:v>1.1814159351375151</c:v>
                      </c:pt>
                      <c:pt idx="10">
                        <c:v>1.2087514573617868</c:v>
                      </c:pt>
                      <c:pt idx="11">
                        <c:v>1.2373216943795859</c:v>
                      </c:pt>
                      <c:pt idx="12">
                        <c:v>1.267130137217596</c:v>
                      </c:pt>
                      <c:pt idx="13">
                        <c:v>1.2981870267861511</c:v>
                      </c:pt>
                      <c:pt idx="14">
                        <c:v>1.330508111394002</c:v>
                      </c:pt>
                      <c:pt idx="15">
                        <c:v>1.3641137662192029</c:v>
                      </c:pt>
                      <c:pt idx="16">
                        <c:v>1.399028358721893</c:v>
                      </c:pt>
                      <c:pt idx="17">
                        <c:v>1.4352797857881505</c:v>
                      </c:pt>
                      <c:pt idx="18">
                        <c:v>1.4728991337231101</c:v>
                      </c:pt>
                      <c:pt idx="19">
                        <c:v>1.5119204280637493</c:v>
                      </c:pt>
                      <c:pt idx="20">
                        <c:v>1.5523804503885335</c:v>
                      </c:pt>
                      <c:pt idx="21">
                        <c:v>1.5943186060400922</c:v>
                      </c:pt>
                      <c:pt idx="22">
                        <c:v>1.6377768312271834</c:v>
                      </c:pt>
                      <c:pt idx="23">
                        <c:v>1.6827995311067274</c:v>
                      </c:pt>
                      <c:pt idx="24">
                        <c:v>1.7294335426456355</c:v>
                      </c:pt>
                      <c:pt idx="25">
                        <c:v>1.7777281176304762</c:v>
                      </c:pt>
                      <c:pt idx="26">
                        <c:v>1.827734922328621</c:v>
                      </c:pt>
                      <c:pt idx="27">
                        <c:v>1.8795080511383322</c:v>
                      </c:pt>
                      <c:pt idx="28">
                        <c:v>1.9331040521854792</c:v>
                      </c:pt>
                      <c:pt idx="29">
                        <c:v>1.9885819632915129</c:v>
                      </c:pt>
                      <c:pt idx="30">
                        <c:v>2.0460033570929199</c:v>
                      </c:pt>
                      <c:pt idx="31">
                        <c:v>2.1054323943661153</c:v>
                      </c:pt>
                      <c:pt idx="32">
                        <c:v>2.1669358848246811</c:v>
                      </c:pt>
                      <c:pt idx="33">
                        <c:v>2.2305833548231604</c:v>
                      </c:pt>
                      <c:pt idx="34">
                        <c:v>2.2964471215344502</c:v>
                      </c:pt>
                      <c:pt idx="35">
                        <c:v>2.3646023732742432</c:v>
                      </c:pt>
                      <c:pt idx="36">
                        <c:v>2.4351272557321595</c:v>
                      </c:pt>
                      <c:pt idx="37">
                        <c:v>2.5081029639396721</c:v>
                      </c:pt>
                      <c:pt idx="38">
                        <c:v>2.5836138398631654</c:v>
                      </c:pt>
                      <c:pt idx="39">
                        <c:v>2.661747475559094</c:v>
                      </c:pt>
                      <c:pt idx="40">
                        <c:v>2.7425948218693126</c:v>
                      </c:pt>
                      <c:pt idx="41">
                        <c:v>2.8262503026697674</c:v>
                      </c:pt>
                      <c:pt idx="42">
                        <c:v>2.9128119347160881</c:v>
                      </c:pt>
                      <c:pt idx="43">
                        <c:v>3.0023814531562945</c:v>
                      </c:pt>
                      <c:pt idx="44">
                        <c:v>3.0950644428043979</c:v>
                      </c:pt>
                      <c:pt idx="45">
                        <c:v>3.1909704752899666</c:v>
                      </c:pt>
                      <c:pt idx="46">
                        <c:v>3.2902132522180634</c:v>
                      </c:pt>
                      <c:pt idx="47">
                        <c:v>3.3929107544918473</c:v>
                      </c:pt>
                      <c:pt idx="48">
                        <c:v>3.4991853979668508</c:v>
                      </c:pt>
                      <c:pt idx="49">
                        <c:v>3.6091641956217364</c:v>
                      </c:pt>
                      <c:pt idx="50">
                        <c:v>3.7229789264455082</c:v>
                      </c:pt>
                      <c:pt idx="51">
                        <c:v>3.8407663112557913</c:v>
                      </c:pt>
                      <c:pt idx="52">
                        <c:v>3.9626681956770793</c:v>
                      </c:pt>
                      <c:pt idx="53">
                        <c:v>4.0888317405219903</c:v>
                      </c:pt>
                      <c:pt idx="54">
                        <c:v>4.2194096198324997</c:v>
                      </c:pt>
                      <c:pt idx="55">
                        <c:v>4.3545602268522057</c:v>
                      </c:pt>
                      <c:pt idx="56">
                        <c:v>4.4944478882146326</c:v>
                      </c:pt>
                      <c:pt idx="57">
                        <c:v>4.6392430866469212</c:v>
                      </c:pt>
                      <c:pt idx="58">
                        <c:v>4.7891226925025592</c:v>
                      </c:pt>
                      <c:pt idx="59">
                        <c:v>4.9442702044516498</c:v>
                      </c:pt>
                      <c:pt idx="60">
                        <c:v>5.1048759996721182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1A18-4025-A97A-BB49D6827338}"/>
                  </c:ext>
                </c:extLst>
              </c15:ser>
            </c15:filteredScatterSeries>
          </c:ext>
        </c:extLst>
      </c:scatterChart>
      <c:valAx>
        <c:axId val="1194995072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Term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194994240"/>
        <c:crosses val="autoZero"/>
        <c:crossBetween val="midCat"/>
      </c:valAx>
      <c:valAx>
        <c:axId val="119499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Spot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1949950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Additive</a:t>
            </a:r>
            <a:r>
              <a:rPr lang="en-US" baseline="0"/>
              <a:t> shift in z</a:t>
            </a:r>
            <a:r>
              <a:rPr lang="en-US"/>
              <a:t>ero-coupon yield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Zero-coupon rate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'ZC Shift in yield curve'!$A$5:$A$65</c:f>
              <c:numCache>
                <c:formatCode>0.00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'ZC Shift in yield curve'!$B$5:$B$65</c:f>
              <c:numCache>
                <c:formatCode>0.0000</c:formatCode>
                <c:ptCount val="61"/>
                <c:pt idx="0">
                  <c:v>0.02</c:v>
                </c:pt>
                <c:pt idx="1">
                  <c:v>2.4054651081081645E-2</c:v>
                </c:pt>
                <c:pt idx="2">
                  <c:v>2.6931471805599454E-2</c:v>
                </c:pt>
                <c:pt idx="3">
                  <c:v>2.9162907318741552E-2</c:v>
                </c:pt>
                <c:pt idx="4">
                  <c:v>3.0986122886681098E-2</c:v>
                </c:pt>
                <c:pt idx="5">
                  <c:v>3.2527629684953679E-2</c:v>
                </c:pt>
                <c:pt idx="6">
                  <c:v>3.3862943611198904E-2</c:v>
                </c:pt>
                <c:pt idx="7">
                  <c:v>3.5040773967762742E-2</c:v>
                </c:pt>
                <c:pt idx="8">
                  <c:v>3.6094379124341006E-2</c:v>
                </c:pt>
                <c:pt idx="9">
                  <c:v>3.7047480922384253E-2</c:v>
                </c:pt>
                <c:pt idx="10">
                  <c:v>3.7917594692280551E-2</c:v>
                </c:pt>
                <c:pt idx="11">
                  <c:v>3.8718021769015912E-2</c:v>
                </c:pt>
                <c:pt idx="12">
                  <c:v>3.9459101490553136E-2</c:v>
                </c:pt>
                <c:pt idx="13">
                  <c:v>4.0149030205422646E-2</c:v>
                </c:pt>
                <c:pt idx="14">
                  <c:v>4.079441541679836E-2</c:v>
                </c:pt>
                <c:pt idx="15">
                  <c:v>4.1400661634962713E-2</c:v>
                </c:pt>
                <c:pt idx="16">
                  <c:v>4.1972245773362199E-2</c:v>
                </c:pt>
                <c:pt idx="17">
                  <c:v>4.2512917986064949E-2</c:v>
                </c:pt>
                <c:pt idx="18">
                  <c:v>4.3025850929940462E-2</c:v>
                </c:pt>
                <c:pt idx="19">
                  <c:v>4.3513752571634777E-2</c:v>
                </c:pt>
                <c:pt idx="20">
                  <c:v>4.3978952727983703E-2</c:v>
                </c:pt>
                <c:pt idx="21">
                  <c:v>4.4423470353692041E-2</c:v>
                </c:pt>
                <c:pt idx="22">
                  <c:v>4.4849066497880008E-2</c:v>
                </c:pt>
                <c:pt idx="23">
                  <c:v>4.5257286443082557E-2</c:v>
                </c:pt>
                <c:pt idx="24">
                  <c:v>4.5649493574615368E-2</c:v>
                </c:pt>
                <c:pt idx="25">
                  <c:v>4.602689685444384E-2</c:v>
                </c:pt>
                <c:pt idx="26">
                  <c:v>4.6390573296152586E-2</c:v>
                </c:pt>
                <c:pt idx="27">
                  <c:v>4.6741486494265287E-2</c:v>
                </c:pt>
                <c:pt idx="28">
                  <c:v>4.7080502011022103E-2</c:v>
                </c:pt>
                <c:pt idx="29">
                  <c:v>4.740840023925201E-2</c:v>
                </c:pt>
                <c:pt idx="30">
                  <c:v>4.7725887222397817E-2</c:v>
                </c:pt>
                <c:pt idx="31">
                  <c:v>4.8033603809065351E-2</c:v>
                </c:pt>
                <c:pt idx="32">
                  <c:v>4.8332133440562162E-2</c:v>
                </c:pt>
                <c:pt idx="33">
                  <c:v>4.8622008809294688E-2</c:v>
                </c:pt>
                <c:pt idx="34">
                  <c:v>4.8903717578961642E-2</c:v>
                </c:pt>
                <c:pt idx="35">
                  <c:v>4.9177707320842791E-2</c:v>
                </c:pt>
                <c:pt idx="36">
                  <c:v>4.9444389791664406E-2</c:v>
                </c:pt>
                <c:pt idx="37">
                  <c:v>4.9704144655697009E-2</c:v>
                </c:pt>
                <c:pt idx="38">
                  <c:v>4.9957322735539905E-2</c:v>
                </c:pt>
                <c:pt idx="39">
                  <c:v>5.0204248861443632E-2</c:v>
                </c:pt>
                <c:pt idx="40">
                  <c:v>5.0445224377234227E-2</c:v>
                </c:pt>
                <c:pt idx="41">
                  <c:v>5.068052935133617E-2</c:v>
                </c:pt>
                <c:pt idx="42">
                  <c:v>5.091042453358316E-2</c:v>
                </c:pt>
                <c:pt idx="43">
                  <c:v>5.1135153092103744E-2</c:v>
                </c:pt>
                <c:pt idx="44">
                  <c:v>5.1354942159291497E-2</c:v>
                </c:pt>
                <c:pt idx="45">
                  <c:v>5.1570004211501139E-2</c:v>
                </c:pt>
                <c:pt idx="46">
                  <c:v>5.1780538303479465E-2</c:v>
                </c:pt>
                <c:pt idx="47">
                  <c:v>5.1986731175506812E-2</c:v>
                </c:pt>
                <c:pt idx="48">
                  <c:v>5.2188758248682007E-2</c:v>
                </c:pt>
                <c:pt idx="49">
                  <c:v>5.2386784521643803E-2</c:v>
                </c:pt>
                <c:pt idx="50">
                  <c:v>5.2580965380214825E-2</c:v>
                </c:pt>
                <c:pt idx="51">
                  <c:v>5.277144732992177E-2</c:v>
                </c:pt>
                <c:pt idx="52">
                  <c:v>5.295836866004329E-2</c:v>
                </c:pt>
                <c:pt idx="53">
                  <c:v>5.3141860046725262E-2</c:v>
                </c:pt>
                <c:pt idx="54">
                  <c:v>5.3322045101752036E-2</c:v>
                </c:pt>
                <c:pt idx="55">
                  <c:v>5.3499040872746054E-2</c:v>
                </c:pt>
                <c:pt idx="56">
                  <c:v>5.3672958299864737E-2</c:v>
                </c:pt>
                <c:pt idx="57">
                  <c:v>5.3843902633457744E-2</c:v>
                </c:pt>
                <c:pt idx="58">
                  <c:v>5.4011973816621553E-2</c:v>
                </c:pt>
                <c:pt idx="59">
                  <c:v>5.4177266836133664E-2</c:v>
                </c:pt>
                <c:pt idx="60">
                  <c:v>5.4339872044851467E-2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A8-4297-A7DD-DB0C2882872B}"/>
            </c:ext>
          </c:extLst>
        </c:ser>
        <c:ser>
          <c:idx val="1"/>
          <c:order val="1"/>
          <c:tx>
            <c:v>Discount bond price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'ZC Shift in yield curve'!$A$5:$A$65</c:f>
              <c:numCache>
                <c:formatCode>0.00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'ZC Shift in yield curve'!$C$5:$C$65</c:f>
              <c:numCache>
                <c:formatCode>0.0000</c:formatCode>
                <c:ptCount val="61"/>
                <c:pt idx="0">
                  <c:v>0.01</c:v>
                </c:pt>
                <c:pt idx="1">
                  <c:v>1.4054651081081644E-2</c:v>
                </c:pt>
                <c:pt idx="2">
                  <c:v>1.6931471805599452E-2</c:v>
                </c:pt>
                <c:pt idx="3">
                  <c:v>1.9162907318741554E-2</c:v>
                </c:pt>
                <c:pt idx="4">
                  <c:v>2.0986122886681099E-2</c:v>
                </c:pt>
                <c:pt idx="5">
                  <c:v>2.2527629684953681E-2</c:v>
                </c:pt>
                <c:pt idx="6">
                  <c:v>2.3862943611198909E-2</c:v>
                </c:pt>
                <c:pt idx="7">
                  <c:v>2.504077396776274E-2</c:v>
                </c:pt>
                <c:pt idx="8">
                  <c:v>2.6094379124341004E-2</c:v>
                </c:pt>
                <c:pt idx="9">
                  <c:v>2.7047480922384251E-2</c:v>
                </c:pt>
                <c:pt idx="10">
                  <c:v>2.7917594692280549E-2</c:v>
                </c:pt>
                <c:pt idx="11">
                  <c:v>2.8718021769015917E-2</c:v>
                </c:pt>
                <c:pt idx="12">
                  <c:v>2.9459101490553134E-2</c:v>
                </c:pt>
                <c:pt idx="13">
                  <c:v>3.0149030205422644E-2</c:v>
                </c:pt>
                <c:pt idx="14">
                  <c:v>3.0794415416798358E-2</c:v>
                </c:pt>
                <c:pt idx="15">
                  <c:v>3.1400661634962711E-2</c:v>
                </c:pt>
                <c:pt idx="16">
                  <c:v>3.1972245773362197E-2</c:v>
                </c:pt>
                <c:pt idx="17">
                  <c:v>3.2512917986064954E-2</c:v>
                </c:pt>
                <c:pt idx="18">
                  <c:v>3.302585092994046E-2</c:v>
                </c:pt>
                <c:pt idx="19">
                  <c:v>3.3513752571634775E-2</c:v>
                </c:pt>
                <c:pt idx="20">
                  <c:v>3.3978952727983708E-2</c:v>
                </c:pt>
                <c:pt idx="21">
                  <c:v>3.4423470353692046E-2</c:v>
                </c:pt>
                <c:pt idx="22">
                  <c:v>3.4849066497880006E-2</c:v>
                </c:pt>
                <c:pt idx="23">
                  <c:v>3.5257286443082556E-2</c:v>
                </c:pt>
                <c:pt idx="24">
                  <c:v>3.5649493574615367E-2</c:v>
                </c:pt>
                <c:pt idx="25">
                  <c:v>3.6026896854443838E-2</c:v>
                </c:pt>
                <c:pt idx="26">
                  <c:v>3.6390573296152584E-2</c:v>
                </c:pt>
                <c:pt idx="27">
                  <c:v>3.6741486494265285E-2</c:v>
                </c:pt>
                <c:pt idx="28">
                  <c:v>3.7080502011022101E-2</c:v>
                </c:pt>
                <c:pt idx="29">
                  <c:v>3.7408400239252008E-2</c:v>
                </c:pt>
                <c:pt idx="30">
                  <c:v>3.7725887222397815E-2</c:v>
                </c:pt>
                <c:pt idx="31">
                  <c:v>3.8033603809065349E-2</c:v>
                </c:pt>
                <c:pt idx="32">
                  <c:v>3.8332133440562161E-2</c:v>
                </c:pt>
                <c:pt idx="33">
                  <c:v>3.8622008809294686E-2</c:v>
                </c:pt>
                <c:pt idx="34">
                  <c:v>3.8903717578961647E-2</c:v>
                </c:pt>
                <c:pt idx="35">
                  <c:v>3.9177707320842789E-2</c:v>
                </c:pt>
                <c:pt idx="36">
                  <c:v>3.9444389791664404E-2</c:v>
                </c:pt>
                <c:pt idx="37">
                  <c:v>3.9704144655697007E-2</c:v>
                </c:pt>
                <c:pt idx="38">
                  <c:v>3.995732273553991E-2</c:v>
                </c:pt>
                <c:pt idx="39">
                  <c:v>4.020424886144363E-2</c:v>
                </c:pt>
                <c:pt idx="40">
                  <c:v>4.0445224377234232E-2</c:v>
                </c:pt>
                <c:pt idx="41">
                  <c:v>4.0680529351336168E-2</c:v>
                </c:pt>
                <c:pt idx="42">
                  <c:v>4.0910424533583165E-2</c:v>
                </c:pt>
                <c:pt idx="43">
                  <c:v>4.1135153092103742E-2</c:v>
                </c:pt>
                <c:pt idx="44">
                  <c:v>4.1354942159291502E-2</c:v>
                </c:pt>
                <c:pt idx="45">
                  <c:v>4.1570004211501137E-2</c:v>
                </c:pt>
                <c:pt idx="46">
                  <c:v>4.1780538303479463E-2</c:v>
                </c:pt>
                <c:pt idx="47">
                  <c:v>4.1986731175506817E-2</c:v>
                </c:pt>
                <c:pt idx="48">
                  <c:v>4.2188758248682005E-2</c:v>
                </c:pt>
                <c:pt idx="49">
                  <c:v>4.2386784521643808E-2</c:v>
                </c:pt>
                <c:pt idx="50">
                  <c:v>4.2580965380214823E-2</c:v>
                </c:pt>
                <c:pt idx="51">
                  <c:v>4.2771447329921768E-2</c:v>
                </c:pt>
                <c:pt idx="52">
                  <c:v>4.2958368660043295E-2</c:v>
                </c:pt>
                <c:pt idx="53">
                  <c:v>4.314186004672526E-2</c:v>
                </c:pt>
                <c:pt idx="54">
                  <c:v>4.3322045101752041E-2</c:v>
                </c:pt>
                <c:pt idx="55">
                  <c:v>4.3499040872746052E-2</c:v>
                </c:pt>
                <c:pt idx="56">
                  <c:v>4.3672958299864742E-2</c:v>
                </c:pt>
                <c:pt idx="57">
                  <c:v>4.3843902633457749E-2</c:v>
                </c:pt>
                <c:pt idx="58">
                  <c:v>4.4011973816621558E-2</c:v>
                </c:pt>
                <c:pt idx="59">
                  <c:v>4.4177266836133662E-2</c:v>
                </c:pt>
                <c:pt idx="60">
                  <c:v>4.4339872044851465E-2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0A8-4297-A7DD-DB0C28828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995072"/>
        <c:axId val="1194994240"/>
        <c:extLst/>
      </c:scatterChart>
      <c:valAx>
        <c:axId val="1194995072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Term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194994240"/>
        <c:crosses val="autoZero"/>
        <c:crossBetween val="midCat"/>
      </c:valAx>
      <c:valAx>
        <c:axId val="119499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Spot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1949950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Zero-coupon yield curve</a:t>
            </a:r>
            <a:r>
              <a:rPr lang="en-US" baseline="0"/>
              <a:t> - 20231030</a:t>
            </a:r>
          </a:p>
          <a:p>
            <a:pPr>
              <a:defRPr/>
            </a:pPr>
            <a:r>
              <a:rPr lang="en-US" baseline="0"/>
              <a:t>(based on T-bill discounts)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'OZC yield curve - T-bills'!$H$4:$H$61</c:f>
              <c:numCache>
                <c:formatCode>0.000</c:formatCode>
                <c:ptCount val="58"/>
                <c:pt idx="0">
                  <c:v>2.7397260273972603E-3</c:v>
                </c:pt>
                <c:pt idx="1">
                  <c:v>8.21917808219178E-3</c:v>
                </c:pt>
                <c:pt idx="2">
                  <c:v>8.21917808219178E-3</c:v>
                </c:pt>
                <c:pt idx="3">
                  <c:v>2.1917808219178082E-2</c:v>
                </c:pt>
                <c:pt idx="4">
                  <c:v>2.7397260273972601E-2</c:v>
                </c:pt>
                <c:pt idx="5">
                  <c:v>2.7397260273972601E-2</c:v>
                </c:pt>
                <c:pt idx="6">
                  <c:v>2.7397260273972601E-2</c:v>
                </c:pt>
                <c:pt idx="7">
                  <c:v>4.1095890410958902E-2</c:v>
                </c:pt>
                <c:pt idx="8">
                  <c:v>4.6575342465753428E-2</c:v>
                </c:pt>
                <c:pt idx="9">
                  <c:v>4.6575342465753428E-2</c:v>
                </c:pt>
                <c:pt idx="10">
                  <c:v>6.0273972602739728E-2</c:v>
                </c:pt>
                <c:pt idx="11">
                  <c:v>6.8493150684931503E-2</c:v>
                </c:pt>
                <c:pt idx="12">
                  <c:v>6.8493150684931503E-2</c:v>
                </c:pt>
                <c:pt idx="13">
                  <c:v>7.9452054794520555E-2</c:v>
                </c:pt>
                <c:pt idx="14">
                  <c:v>8.4931506849315067E-2</c:v>
                </c:pt>
                <c:pt idx="15">
                  <c:v>8.4931506849315067E-2</c:v>
                </c:pt>
                <c:pt idx="16">
                  <c:v>9.8630136986301367E-2</c:v>
                </c:pt>
                <c:pt idx="17">
                  <c:v>0.10410958904109589</c:v>
                </c:pt>
                <c:pt idx="18">
                  <c:v>0.10410958904109589</c:v>
                </c:pt>
                <c:pt idx="19">
                  <c:v>0.11780821917808219</c:v>
                </c:pt>
                <c:pt idx="20">
                  <c:v>0.12328767123287671</c:v>
                </c:pt>
                <c:pt idx="21">
                  <c:v>0.12328767123287671</c:v>
                </c:pt>
                <c:pt idx="22">
                  <c:v>0.13698630136986301</c:v>
                </c:pt>
                <c:pt idx="23">
                  <c:v>0.14246575342465753</c:v>
                </c:pt>
                <c:pt idx="24">
                  <c:v>0.15616438356164383</c:v>
                </c:pt>
                <c:pt idx="25">
                  <c:v>0.16164383561643836</c:v>
                </c:pt>
                <c:pt idx="26">
                  <c:v>0.17534246575342466</c:v>
                </c:pt>
                <c:pt idx="27">
                  <c:v>0.18082191780821918</c:v>
                </c:pt>
                <c:pt idx="28">
                  <c:v>0.19452054794520549</c:v>
                </c:pt>
                <c:pt idx="29">
                  <c:v>0.2</c:v>
                </c:pt>
                <c:pt idx="30">
                  <c:v>0.21369863013698631</c:v>
                </c:pt>
                <c:pt idx="31">
                  <c:v>0.21917808219178081</c:v>
                </c:pt>
                <c:pt idx="32">
                  <c:v>0.23287671232876711</c:v>
                </c:pt>
                <c:pt idx="33">
                  <c:v>0.23835616438356164</c:v>
                </c:pt>
                <c:pt idx="34">
                  <c:v>0.25205479452054796</c:v>
                </c:pt>
                <c:pt idx="35">
                  <c:v>0.25753424657534246</c:v>
                </c:pt>
                <c:pt idx="36">
                  <c:v>0.27123287671232876</c:v>
                </c:pt>
                <c:pt idx="37">
                  <c:v>0.27671232876712326</c:v>
                </c:pt>
                <c:pt idx="38">
                  <c:v>0.29041095890410956</c:v>
                </c:pt>
                <c:pt idx="39">
                  <c:v>0.29589041095890412</c:v>
                </c:pt>
                <c:pt idx="40">
                  <c:v>0.30958904109589042</c:v>
                </c:pt>
                <c:pt idx="41">
                  <c:v>0.31506849315068491</c:v>
                </c:pt>
                <c:pt idx="42">
                  <c:v>0.32876712328767121</c:v>
                </c:pt>
                <c:pt idx="43">
                  <c:v>0.33424657534246577</c:v>
                </c:pt>
                <c:pt idx="44">
                  <c:v>0.35342465753424657</c:v>
                </c:pt>
                <c:pt idx="45">
                  <c:v>0.37260273972602742</c:v>
                </c:pt>
                <c:pt idx="46">
                  <c:v>0.39178082191780822</c:v>
                </c:pt>
                <c:pt idx="47">
                  <c:v>0.41095890410958902</c:v>
                </c:pt>
                <c:pt idx="48">
                  <c:v>0.43013698630136987</c:v>
                </c:pt>
                <c:pt idx="49">
                  <c:v>0.44931506849315067</c:v>
                </c:pt>
                <c:pt idx="50">
                  <c:v>0.46849315068493153</c:v>
                </c:pt>
                <c:pt idx="51">
                  <c:v>0.48767123287671232</c:v>
                </c:pt>
                <c:pt idx="52">
                  <c:v>0.54520547945205478</c:v>
                </c:pt>
                <c:pt idx="53">
                  <c:v>0.62191780821917808</c:v>
                </c:pt>
                <c:pt idx="54">
                  <c:v>0.69863013698630139</c:v>
                </c:pt>
                <c:pt idx="55">
                  <c:v>0.77534246575342469</c:v>
                </c:pt>
                <c:pt idx="56">
                  <c:v>0.852054794520548</c:v>
                </c:pt>
                <c:pt idx="57">
                  <c:v>0.92876712328767119</c:v>
                </c:pt>
              </c:numCache>
            </c:numRef>
          </c:xVal>
          <c:yVal>
            <c:numRef>
              <c:f>'OZC yield curve - T-bills'!$I$4:$I$61</c:f>
              <c:numCache>
                <c:formatCode>0.000%</c:formatCode>
                <c:ptCount val="58"/>
                <c:pt idx="0">
                  <c:v>5.3146855222228444E-2</c:v>
                </c:pt>
                <c:pt idx="1">
                  <c:v>5.2901012977725939E-2</c:v>
                </c:pt>
                <c:pt idx="2">
                  <c:v>5.3494397373238661E-2</c:v>
                </c:pt>
                <c:pt idx="3">
                  <c:v>5.3478482432565991E-2</c:v>
                </c:pt>
                <c:pt idx="4">
                  <c:v>5.3318785893937223E-2</c:v>
                </c:pt>
                <c:pt idx="5">
                  <c:v>5.3552321982213547E-2</c:v>
                </c:pt>
                <c:pt idx="6">
                  <c:v>5.3755398056182478E-2</c:v>
                </c:pt>
                <c:pt idx="7">
                  <c:v>5.3673596594648057E-2</c:v>
                </c:pt>
                <c:pt idx="8">
                  <c:v>5.3295257911251108E-2</c:v>
                </c:pt>
                <c:pt idx="9">
                  <c:v>5.4082989131595649E-2</c:v>
                </c:pt>
                <c:pt idx="10">
                  <c:v>5.3701260556859864E-2</c:v>
                </c:pt>
                <c:pt idx="11">
                  <c:v>5.3657158874345155E-2</c:v>
                </c:pt>
                <c:pt idx="12">
                  <c:v>5.4323716457930007E-2</c:v>
                </c:pt>
                <c:pt idx="13">
                  <c:v>5.3662778048291018E-2</c:v>
                </c:pt>
                <c:pt idx="14">
                  <c:v>5.4011889902641011E-2</c:v>
                </c:pt>
                <c:pt idx="15">
                  <c:v>5.3711421310449738E-2</c:v>
                </c:pt>
                <c:pt idx="16">
                  <c:v>5.3705738951497342E-2</c:v>
                </c:pt>
                <c:pt idx="17">
                  <c:v>5.3912475782993727E-2</c:v>
                </c:pt>
                <c:pt idx="18">
                  <c:v>5.3764635551394657E-2</c:v>
                </c:pt>
                <c:pt idx="19">
                  <c:v>5.3758972888311787E-2</c:v>
                </c:pt>
                <c:pt idx="20">
                  <c:v>5.3940418384400571E-2</c:v>
                </c:pt>
                <c:pt idx="21">
                  <c:v>5.3751599608716845E-2</c:v>
                </c:pt>
                <c:pt idx="22">
                  <c:v>5.4016578888440719E-2</c:v>
                </c:pt>
                <c:pt idx="23">
                  <c:v>5.3881554476589412E-2</c:v>
                </c:pt>
                <c:pt idx="24">
                  <c:v>5.4198020449993049E-2</c:v>
                </c:pt>
                <c:pt idx="25">
                  <c:v>5.4073128455645762E-2</c:v>
                </c:pt>
                <c:pt idx="26">
                  <c:v>5.3919222574756918E-2</c:v>
                </c:pt>
                <c:pt idx="27">
                  <c:v>5.3947690990049632E-2</c:v>
                </c:pt>
                <c:pt idx="28">
                  <c:v>5.3814013802102587E-2</c:v>
                </c:pt>
                <c:pt idx="29">
                  <c:v>5.3903966847519635E-2</c:v>
                </c:pt>
                <c:pt idx="30">
                  <c:v>5.394959113893668E-2</c:v>
                </c:pt>
                <c:pt idx="31">
                  <c:v>5.4034544537524688E-2</c:v>
                </c:pt>
                <c:pt idx="32">
                  <c:v>5.4167573901149721E-2</c:v>
                </c:pt>
                <c:pt idx="33">
                  <c:v>5.4268085096135926E-2</c:v>
                </c:pt>
                <c:pt idx="34">
                  <c:v>5.4057092560981221E-2</c:v>
                </c:pt>
                <c:pt idx="35">
                  <c:v>5.421935534479471E-2</c:v>
                </c:pt>
                <c:pt idx="36">
                  <c:v>5.4188149274149347E-2</c:v>
                </c:pt>
                <c:pt idx="37">
                  <c:v>5.3959525043471818E-2</c:v>
                </c:pt>
                <c:pt idx="38">
                  <c:v>5.4314313693558582E-2</c:v>
                </c:pt>
                <c:pt idx="39">
                  <c:v>5.4064870784979194E-2</c:v>
                </c:pt>
                <c:pt idx="40">
                  <c:v>5.4358237407907593E-2</c:v>
                </c:pt>
                <c:pt idx="41">
                  <c:v>5.4196202682661072E-2</c:v>
                </c:pt>
                <c:pt idx="42">
                  <c:v>5.451577619201943E-2</c:v>
                </c:pt>
                <c:pt idx="43">
                  <c:v>5.4172927487681682E-2</c:v>
                </c:pt>
                <c:pt idx="44">
                  <c:v>5.4258101874332457E-2</c:v>
                </c:pt>
                <c:pt idx="45">
                  <c:v>5.4260667623569438E-2</c:v>
                </c:pt>
                <c:pt idx="46">
                  <c:v>5.4361609959750645E-2</c:v>
                </c:pt>
                <c:pt idx="47">
                  <c:v>5.4467931366607235E-2</c:v>
                </c:pt>
                <c:pt idx="48">
                  <c:v>5.4418769414537126E-2</c:v>
                </c:pt>
                <c:pt idx="49">
                  <c:v>5.4281175851736571E-2</c:v>
                </c:pt>
                <c:pt idx="50">
                  <c:v>5.4403284113854374E-2</c:v>
                </c:pt>
                <c:pt idx="51">
                  <c:v>5.4608933090157116E-2</c:v>
                </c:pt>
                <c:pt idx="52">
                  <c:v>5.378711249770679E-2</c:v>
                </c:pt>
                <c:pt idx="53">
                  <c:v>5.3081900335579718E-2</c:v>
                </c:pt>
                <c:pt idx="54">
                  <c:v>5.3012601343326526E-2</c:v>
                </c:pt>
                <c:pt idx="55">
                  <c:v>5.3513011548860741E-2</c:v>
                </c:pt>
                <c:pt idx="56">
                  <c:v>5.3523877832736724E-2</c:v>
                </c:pt>
                <c:pt idx="57">
                  <c:v>5.3475923298109816E-2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D8-4033-9553-3B3A1385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002320"/>
        <c:axId val="297004640"/>
      </c:scatterChart>
      <c:valAx>
        <c:axId val="80400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297004640"/>
        <c:crosses val="autoZero"/>
        <c:crossBetween val="midCat"/>
      </c:valAx>
      <c:valAx>
        <c:axId val="297004640"/>
        <c:scaling>
          <c:orientation val="minMax"/>
          <c:min val="3.000000000000000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Yield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80400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Zero-coupon</a:t>
            </a:r>
            <a:r>
              <a:rPr lang="en-US" baseline="0"/>
              <a:t> yield curve - 20231030</a:t>
            </a:r>
          </a:p>
          <a:p>
            <a:pPr>
              <a:defRPr/>
            </a:pPr>
            <a:r>
              <a:rPr lang="en-US" baseline="0"/>
              <a:t>(based on US strip bonds)</a:t>
            </a:r>
            <a:endParaRPr lang="en-US"/>
          </a:p>
        </c:rich>
      </c:tx>
      <c:layout>
        <c:manualLayout>
          <c:xMode val="edge"/>
          <c:yMode val="edge"/>
          <c:x val="0.29080555555555554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'OZC yield curve - Strip bonds'!$E$4:$E$160</c:f>
              <c:numCache>
                <c:formatCode>0.0000</c:formatCode>
                <c:ptCount val="157"/>
                <c:pt idx="0">
                  <c:v>4.3835616438356165E-2</c:v>
                </c:pt>
                <c:pt idx="1">
                  <c:v>4.3835616438356165E-2</c:v>
                </c:pt>
                <c:pt idx="2">
                  <c:v>0.25479452054794521</c:v>
                </c:pt>
                <c:pt idx="3">
                  <c:v>0.29589041095890412</c:v>
                </c:pt>
                <c:pt idx="4">
                  <c:v>0.29589041095890412</c:v>
                </c:pt>
                <c:pt idx="5">
                  <c:v>0.50136986301369868</c:v>
                </c:pt>
                <c:pt idx="6">
                  <c:v>0.54246575342465753</c:v>
                </c:pt>
                <c:pt idx="7">
                  <c:v>0.54246575342465753</c:v>
                </c:pt>
                <c:pt idx="8">
                  <c:v>0.75342465753424659</c:v>
                </c:pt>
                <c:pt idx="9">
                  <c:v>0.79452054794520544</c:v>
                </c:pt>
                <c:pt idx="10">
                  <c:v>0.79452054794520544</c:v>
                </c:pt>
                <c:pt idx="11">
                  <c:v>1.0465753424657533</c:v>
                </c:pt>
                <c:pt idx="12">
                  <c:v>1.0465753424657533</c:v>
                </c:pt>
                <c:pt idx="13">
                  <c:v>1.0465753424657533</c:v>
                </c:pt>
                <c:pt idx="14">
                  <c:v>1.2575342465753425</c:v>
                </c:pt>
                <c:pt idx="15">
                  <c:v>1.2986301369863014</c:v>
                </c:pt>
                <c:pt idx="16">
                  <c:v>1.2986301369863014</c:v>
                </c:pt>
                <c:pt idx="17">
                  <c:v>1.2986301369863014</c:v>
                </c:pt>
                <c:pt idx="18">
                  <c:v>1.5424657534246575</c:v>
                </c:pt>
                <c:pt idx="19">
                  <c:v>1.5424657534246575</c:v>
                </c:pt>
                <c:pt idx="20">
                  <c:v>1.7534246575342465</c:v>
                </c:pt>
                <c:pt idx="21">
                  <c:v>1.7534246575342465</c:v>
                </c:pt>
                <c:pt idx="22">
                  <c:v>1.7945205479452055</c:v>
                </c:pt>
                <c:pt idx="23">
                  <c:v>1.7945205479452055</c:v>
                </c:pt>
                <c:pt idx="24">
                  <c:v>1.7945205479452055</c:v>
                </c:pt>
                <c:pt idx="25">
                  <c:v>2.0465753424657533</c:v>
                </c:pt>
                <c:pt idx="26">
                  <c:v>2.0465753424657533</c:v>
                </c:pt>
                <c:pt idx="27">
                  <c:v>2.128767123287671</c:v>
                </c:pt>
                <c:pt idx="28">
                  <c:v>2.2575342465753425</c:v>
                </c:pt>
                <c:pt idx="29">
                  <c:v>2.2986301369863016</c:v>
                </c:pt>
                <c:pt idx="30">
                  <c:v>2.2986301369863016</c:v>
                </c:pt>
                <c:pt idx="31">
                  <c:v>2.2986301369863016</c:v>
                </c:pt>
                <c:pt idx="32">
                  <c:v>2.3753424657534246</c:v>
                </c:pt>
                <c:pt idx="33">
                  <c:v>2.5424657534246577</c:v>
                </c:pt>
                <c:pt idx="34">
                  <c:v>2.5424657534246577</c:v>
                </c:pt>
                <c:pt idx="35">
                  <c:v>2.7534246575342465</c:v>
                </c:pt>
                <c:pt idx="36">
                  <c:v>2.7945205479452055</c:v>
                </c:pt>
                <c:pt idx="37">
                  <c:v>2.7945205479452055</c:v>
                </c:pt>
                <c:pt idx="38">
                  <c:v>2.9616438356164383</c:v>
                </c:pt>
                <c:pt idx="39">
                  <c:v>3.0465753424657533</c:v>
                </c:pt>
                <c:pt idx="40">
                  <c:v>3.0465753424657533</c:v>
                </c:pt>
                <c:pt idx="41">
                  <c:v>3.2575342465753425</c:v>
                </c:pt>
                <c:pt idx="42">
                  <c:v>3.2986301369863016</c:v>
                </c:pt>
                <c:pt idx="43">
                  <c:v>3.2986301369863016</c:v>
                </c:pt>
                <c:pt idx="44">
                  <c:v>3.5424657534246577</c:v>
                </c:pt>
                <c:pt idx="45">
                  <c:v>3.7945205479452055</c:v>
                </c:pt>
                <c:pt idx="46">
                  <c:v>3.7945205479452055</c:v>
                </c:pt>
                <c:pt idx="47">
                  <c:v>4.0465753424657533</c:v>
                </c:pt>
                <c:pt idx="48">
                  <c:v>4.0465753424657533</c:v>
                </c:pt>
                <c:pt idx="49">
                  <c:v>4.2986301369863016</c:v>
                </c:pt>
                <c:pt idx="50">
                  <c:v>4.5452054794520551</c:v>
                </c:pt>
                <c:pt idx="51">
                  <c:v>4.7972602739726025</c:v>
                </c:pt>
                <c:pt idx="52">
                  <c:v>4.7972602739726025</c:v>
                </c:pt>
                <c:pt idx="53">
                  <c:v>4.9232876712328766</c:v>
                </c:pt>
                <c:pt idx="54">
                  <c:v>5.0493150684931507</c:v>
                </c:pt>
                <c:pt idx="55">
                  <c:v>5.0493150684931507</c:v>
                </c:pt>
                <c:pt idx="56">
                  <c:v>5.3013698630136989</c:v>
                </c:pt>
                <c:pt idx="57">
                  <c:v>5.3013698630136989</c:v>
                </c:pt>
                <c:pt idx="58">
                  <c:v>5.5452054794520551</c:v>
                </c:pt>
                <c:pt idx="59">
                  <c:v>5.7972602739726025</c:v>
                </c:pt>
                <c:pt idx="60">
                  <c:v>5.7972602739726025</c:v>
                </c:pt>
                <c:pt idx="61">
                  <c:v>6.0493150684931507</c:v>
                </c:pt>
                <c:pt idx="62">
                  <c:v>6.3013698630136989</c:v>
                </c:pt>
                <c:pt idx="63">
                  <c:v>6.5452054794520551</c:v>
                </c:pt>
                <c:pt idx="64">
                  <c:v>6.5452054794520551</c:v>
                </c:pt>
                <c:pt idx="65">
                  <c:v>6.7972602739726025</c:v>
                </c:pt>
                <c:pt idx="66">
                  <c:v>6.9232876712328766</c:v>
                </c:pt>
                <c:pt idx="67">
                  <c:v>7.0493150684931507</c:v>
                </c:pt>
                <c:pt idx="68">
                  <c:v>7.3013698630136989</c:v>
                </c:pt>
                <c:pt idx="69">
                  <c:v>7.3013698630136989</c:v>
                </c:pt>
                <c:pt idx="70">
                  <c:v>7.5452054794520551</c:v>
                </c:pt>
                <c:pt idx="71">
                  <c:v>7.7972602739726025</c:v>
                </c:pt>
                <c:pt idx="72">
                  <c:v>8.0493150684931507</c:v>
                </c:pt>
                <c:pt idx="73">
                  <c:v>8.3013698630136989</c:v>
                </c:pt>
                <c:pt idx="74">
                  <c:v>8.5479452054794525</c:v>
                </c:pt>
                <c:pt idx="75">
                  <c:v>8.8000000000000007</c:v>
                </c:pt>
                <c:pt idx="76">
                  <c:v>9.0520547945205472</c:v>
                </c:pt>
                <c:pt idx="77">
                  <c:v>9.3041095890410954</c:v>
                </c:pt>
                <c:pt idx="78">
                  <c:v>9.8000000000000007</c:v>
                </c:pt>
                <c:pt idx="79">
                  <c:v>12.304109589041095</c:v>
                </c:pt>
                <c:pt idx="80">
                  <c:v>13.306849315068494</c:v>
                </c:pt>
                <c:pt idx="81">
                  <c:v>13.550684931506849</c:v>
                </c:pt>
                <c:pt idx="82">
                  <c:v>14.306849315068494</c:v>
                </c:pt>
                <c:pt idx="83">
                  <c:v>14.550684931506849</c:v>
                </c:pt>
                <c:pt idx="84">
                  <c:v>15.306849315068494</c:v>
                </c:pt>
                <c:pt idx="85">
                  <c:v>15.550684931506849</c:v>
                </c:pt>
                <c:pt idx="86">
                  <c:v>15.802739726027397</c:v>
                </c:pt>
                <c:pt idx="87">
                  <c:v>16.054794520547944</c:v>
                </c:pt>
                <c:pt idx="88">
                  <c:v>16.306849315068494</c:v>
                </c:pt>
                <c:pt idx="89">
                  <c:v>16.553424657534247</c:v>
                </c:pt>
                <c:pt idx="90">
                  <c:v>16.553424657534247</c:v>
                </c:pt>
                <c:pt idx="91">
                  <c:v>16.805479452054794</c:v>
                </c:pt>
                <c:pt idx="92">
                  <c:v>16.805479452054794</c:v>
                </c:pt>
                <c:pt idx="93">
                  <c:v>17.057534246575344</c:v>
                </c:pt>
                <c:pt idx="94">
                  <c:v>17.057534246575344</c:v>
                </c:pt>
                <c:pt idx="95">
                  <c:v>17.30958904109589</c:v>
                </c:pt>
                <c:pt idx="96">
                  <c:v>17.30958904109589</c:v>
                </c:pt>
                <c:pt idx="97">
                  <c:v>17.553424657534247</c:v>
                </c:pt>
                <c:pt idx="98">
                  <c:v>17.553424657534247</c:v>
                </c:pt>
                <c:pt idx="99">
                  <c:v>17.805479452054794</c:v>
                </c:pt>
                <c:pt idx="100">
                  <c:v>17.805479452054794</c:v>
                </c:pt>
                <c:pt idx="101">
                  <c:v>18.057534246575344</c:v>
                </c:pt>
                <c:pt idx="102">
                  <c:v>18.057534246575344</c:v>
                </c:pt>
                <c:pt idx="103">
                  <c:v>18.30958904109589</c:v>
                </c:pt>
                <c:pt idx="104">
                  <c:v>18.30958904109589</c:v>
                </c:pt>
                <c:pt idx="105">
                  <c:v>18.553424657534247</c:v>
                </c:pt>
                <c:pt idx="106">
                  <c:v>18.553424657534247</c:v>
                </c:pt>
                <c:pt idx="107">
                  <c:v>18.805479452054794</c:v>
                </c:pt>
                <c:pt idx="108">
                  <c:v>18.805479452054794</c:v>
                </c:pt>
                <c:pt idx="109">
                  <c:v>19.057534246575344</c:v>
                </c:pt>
                <c:pt idx="110">
                  <c:v>19.057534246575344</c:v>
                </c:pt>
                <c:pt idx="111">
                  <c:v>19.30958904109589</c:v>
                </c:pt>
                <c:pt idx="112">
                  <c:v>19.30958904109589</c:v>
                </c:pt>
                <c:pt idx="113">
                  <c:v>19.553424657534247</c:v>
                </c:pt>
                <c:pt idx="114">
                  <c:v>19.553424657534247</c:v>
                </c:pt>
                <c:pt idx="115">
                  <c:v>19.805479452054794</c:v>
                </c:pt>
                <c:pt idx="116">
                  <c:v>19.805479452054794</c:v>
                </c:pt>
                <c:pt idx="117">
                  <c:v>20.057534246575344</c:v>
                </c:pt>
                <c:pt idx="118">
                  <c:v>20.30958904109589</c:v>
                </c:pt>
                <c:pt idx="119">
                  <c:v>20.556164383561644</c:v>
                </c:pt>
                <c:pt idx="120">
                  <c:v>20.80821917808219</c:v>
                </c:pt>
                <c:pt idx="121">
                  <c:v>21.06027397260274</c:v>
                </c:pt>
                <c:pt idx="122">
                  <c:v>21.312328767123287</c:v>
                </c:pt>
                <c:pt idx="123">
                  <c:v>21.556164383561644</c:v>
                </c:pt>
                <c:pt idx="124">
                  <c:v>21.80821917808219</c:v>
                </c:pt>
                <c:pt idx="125">
                  <c:v>22.06027397260274</c:v>
                </c:pt>
                <c:pt idx="126">
                  <c:v>22.312328767123287</c:v>
                </c:pt>
                <c:pt idx="127">
                  <c:v>22.556164383561644</c:v>
                </c:pt>
                <c:pt idx="128">
                  <c:v>22.80821917808219</c:v>
                </c:pt>
                <c:pt idx="129">
                  <c:v>23.06027397260274</c:v>
                </c:pt>
                <c:pt idx="130">
                  <c:v>23.312328767123287</c:v>
                </c:pt>
                <c:pt idx="131">
                  <c:v>23.556164383561644</c:v>
                </c:pt>
                <c:pt idx="132">
                  <c:v>23.80821917808219</c:v>
                </c:pt>
                <c:pt idx="133">
                  <c:v>24.06027397260274</c:v>
                </c:pt>
                <c:pt idx="134">
                  <c:v>24.312328767123287</c:v>
                </c:pt>
                <c:pt idx="135">
                  <c:v>24.55890410958904</c:v>
                </c:pt>
                <c:pt idx="136">
                  <c:v>24.81095890410959</c:v>
                </c:pt>
                <c:pt idx="137">
                  <c:v>25.063013698630137</c:v>
                </c:pt>
                <c:pt idx="138">
                  <c:v>25.315068493150687</c:v>
                </c:pt>
                <c:pt idx="139">
                  <c:v>25.55890410958904</c:v>
                </c:pt>
                <c:pt idx="140">
                  <c:v>25.81095890410959</c:v>
                </c:pt>
                <c:pt idx="141">
                  <c:v>26.063013698630137</c:v>
                </c:pt>
                <c:pt idx="142">
                  <c:v>26.315068493150687</c:v>
                </c:pt>
                <c:pt idx="143">
                  <c:v>26.55890410958904</c:v>
                </c:pt>
                <c:pt idx="144">
                  <c:v>26.81095890410959</c:v>
                </c:pt>
                <c:pt idx="145">
                  <c:v>27.063013698630137</c:v>
                </c:pt>
                <c:pt idx="146">
                  <c:v>27.315068493150687</c:v>
                </c:pt>
                <c:pt idx="147">
                  <c:v>27.55890410958904</c:v>
                </c:pt>
                <c:pt idx="148">
                  <c:v>27.81095890410959</c:v>
                </c:pt>
                <c:pt idx="149">
                  <c:v>28.063013698630137</c:v>
                </c:pt>
                <c:pt idx="150">
                  <c:v>28.315068493150687</c:v>
                </c:pt>
                <c:pt idx="151">
                  <c:v>28.561643835616437</c:v>
                </c:pt>
                <c:pt idx="152">
                  <c:v>28.813698630136987</c:v>
                </c:pt>
                <c:pt idx="153">
                  <c:v>29.065753424657533</c:v>
                </c:pt>
                <c:pt idx="154">
                  <c:v>29.317808219178083</c:v>
                </c:pt>
                <c:pt idx="155">
                  <c:v>29.561643835616437</c:v>
                </c:pt>
                <c:pt idx="156">
                  <c:v>29.813698630136987</c:v>
                </c:pt>
              </c:numCache>
            </c:numRef>
          </c:xVal>
          <c:yVal>
            <c:numRef>
              <c:f>'OZC yield curve - Strip bonds'!$F$4:$F$160</c:f>
              <c:numCache>
                <c:formatCode>0.000%</c:formatCode>
                <c:ptCount val="157"/>
                <c:pt idx="0">
                  <c:v>4.8642447616817817E-2</c:v>
                </c:pt>
                <c:pt idx="1">
                  <c:v>4.9099676085756092E-2</c:v>
                </c:pt>
                <c:pt idx="2">
                  <c:v>5.2549156434847553E-2</c:v>
                </c:pt>
                <c:pt idx="3">
                  <c:v>5.2588517713800173E-2</c:v>
                </c:pt>
                <c:pt idx="4">
                  <c:v>5.2828810315992458E-2</c:v>
                </c:pt>
                <c:pt idx="5">
                  <c:v>5.4449337608225311E-2</c:v>
                </c:pt>
                <c:pt idx="6">
                  <c:v>5.4297543189127613E-2</c:v>
                </c:pt>
                <c:pt idx="7">
                  <c:v>5.3955837759760872E-2</c:v>
                </c:pt>
                <c:pt idx="8">
                  <c:v>5.4147356055721269E-2</c:v>
                </c:pt>
                <c:pt idx="9">
                  <c:v>5.4069960243618959E-2</c:v>
                </c:pt>
                <c:pt idx="10">
                  <c:v>5.3741535877886555E-2</c:v>
                </c:pt>
                <c:pt idx="11">
                  <c:v>5.3052349465677912E-2</c:v>
                </c:pt>
                <c:pt idx="12">
                  <c:v>5.0646411369693216E-2</c:v>
                </c:pt>
                <c:pt idx="13">
                  <c:v>5.3431193381842941E-2</c:v>
                </c:pt>
                <c:pt idx="14">
                  <c:v>5.3415099765196226E-2</c:v>
                </c:pt>
                <c:pt idx="15">
                  <c:v>4.9726133198841602E-2</c:v>
                </c:pt>
                <c:pt idx="16">
                  <c:v>5.1947137418826853E-2</c:v>
                </c:pt>
                <c:pt idx="17">
                  <c:v>5.32498135684287E-2</c:v>
                </c:pt>
                <c:pt idx="18">
                  <c:v>5.1097381099530423E-2</c:v>
                </c:pt>
                <c:pt idx="19">
                  <c:v>5.2758501882890045E-2</c:v>
                </c:pt>
                <c:pt idx="20">
                  <c:v>5.240631986701335E-2</c:v>
                </c:pt>
                <c:pt idx="21">
                  <c:v>5.2278167831661358E-2</c:v>
                </c:pt>
                <c:pt idx="22">
                  <c:v>5.1955011586098929E-2</c:v>
                </c:pt>
                <c:pt idx="23">
                  <c:v>5.0327195029923964E-2</c:v>
                </c:pt>
                <c:pt idx="24">
                  <c:v>5.0418690795379528E-2</c:v>
                </c:pt>
                <c:pt idx="25">
                  <c:v>5.1399946386418358E-2</c:v>
                </c:pt>
                <c:pt idx="26">
                  <c:v>4.9638952279780671E-2</c:v>
                </c:pt>
                <c:pt idx="27">
                  <c:v>5.0256345063259357E-2</c:v>
                </c:pt>
                <c:pt idx="28">
                  <c:v>5.0965950488339733E-2</c:v>
                </c:pt>
                <c:pt idx="29">
                  <c:v>4.9021237839654515E-2</c:v>
                </c:pt>
                <c:pt idx="30">
                  <c:v>5.0961109439173667E-2</c:v>
                </c:pt>
                <c:pt idx="31">
                  <c:v>4.923797637362113E-2</c:v>
                </c:pt>
                <c:pt idx="32">
                  <c:v>4.9729658275400122E-2</c:v>
                </c:pt>
                <c:pt idx="33">
                  <c:v>5.0623594190981842E-2</c:v>
                </c:pt>
                <c:pt idx="34">
                  <c:v>4.8784838402002505E-2</c:v>
                </c:pt>
                <c:pt idx="35">
                  <c:v>4.8357454920156785E-2</c:v>
                </c:pt>
                <c:pt idx="36">
                  <c:v>4.8239577637159116E-2</c:v>
                </c:pt>
                <c:pt idx="37">
                  <c:v>4.8346059678890156E-2</c:v>
                </c:pt>
                <c:pt idx="38">
                  <c:v>4.9051933967004878E-2</c:v>
                </c:pt>
                <c:pt idx="39">
                  <c:v>4.8176376993710669E-2</c:v>
                </c:pt>
                <c:pt idx="40">
                  <c:v>4.8088959013542945E-2</c:v>
                </c:pt>
                <c:pt idx="41">
                  <c:v>4.7883309784416947E-2</c:v>
                </c:pt>
                <c:pt idx="42">
                  <c:v>4.777790202556785E-2</c:v>
                </c:pt>
                <c:pt idx="43">
                  <c:v>4.7808070436113424E-2</c:v>
                </c:pt>
                <c:pt idx="44">
                  <c:v>4.7972381659009813E-2</c:v>
                </c:pt>
                <c:pt idx="45">
                  <c:v>4.7878977535475237E-2</c:v>
                </c:pt>
                <c:pt idx="46">
                  <c:v>4.7909003231723646E-2</c:v>
                </c:pt>
                <c:pt idx="47">
                  <c:v>4.7555907217875427E-2</c:v>
                </c:pt>
                <c:pt idx="48">
                  <c:v>4.7755196583240664E-2</c:v>
                </c:pt>
                <c:pt idx="49">
                  <c:v>4.7704551271829335E-2</c:v>
                </c:pt>
                <c:pt idx="50">
                  <c:v>4.771254332448864E-2</c:v>
                </c:pt>
                <c:pt idx="51">
                  <c:v>4.7663131537287455E-2</c:v>
                </c:pt>
                <c:pt idx="52">
                  <c:v>4.7840059828331456E-2</c:v>
                </c:pt>
                <c:pt idx="53">
                  <c:v>4.8584753240015058E-2</c:v>
                </c:pt>
                <c:pt idx="54">
                  <c:v>4.7980573531052291E-2</c:v>
                </c:pt>
                <c:pt idx="55">
                  <c:v>4.7772503551402883E-2</c:v>
                </c:pt>
                <c:pt idx="56">
                  <c:v>4.8107225448607793E-2</c:v>
                </c:pt>
                <c:pt idx="57">
                  <c:v>4.8039077714917278E-2</c:v>
                </c:pt>
                <c:pt idx="58">
                  <c:v>4.8129230783437227E-2</c:v>
                </c:pt>
                <c:pt idx="59">
                  <c:v>4.8259594215531755E-2</c:v>
                </c:pt>
                <c:pt idx="60">
                  <c:v>4.7710550471068251E-2</c:v>
                </c:pt>
                <c:pt idx="61">
                  <c:v>4.7579284430359588E-2</c:v>
                </c:pt>
                <c:pt idx="62">
                  <c:v>4.8137237905925147E-2</c:v>
                </c:pt>
                <c:pt idx="63">
                  <c:v>4.8173707281426524E-2</c:v>
                </c:pt>
                <c:pt idx="64">
                  <c:v>4.8345526110347224E-2</c:v>
                </c:pt>
                <c:pt idx="65">
                  <c:v>4.8161437539567163E-2</c:v>
                </c:pt>
                <c:pt idx="66">
                  <c:v>4.9286339417113328E-2</c:v>
                </c:pt>
                <c:pt idx="67">
                  <c:v>4.7784969913661338E-2</c:v>
                </c:pt>
                <c:pt idx="68">
                  <c:v>4.7396592650873565E-2</c:v>
                </c:pt>
                <c:pt idx="69">
                  <c:v>4.7568998082689759E-2</c:v>
                </c:pt>
                <c:pt idx="70">
                  <c:v>4.7980793229949935E-2</c:v>
                </c:pt>
                <c:pt idx="71">
                  <c:v>4.8114209243052292E-2</c:v>
                </c:pt>
                <c:pt idx="72">
                  <c:v>4.8191385610955845E-2</c:v>
                </c:pt>
                <c:pt idx="73">
                  <c:v>4.8257630599230175E-2</c:v>
                </c:pt>
                <c:pt idx="74">
                  <c:v>4.8364741223658671E-2</c:v>
                </c:pt>
                <c:pt idx="75">
                  <c:v>4.8351921779910996E-2</c:v>
                </c:pt>
                <c:pt idx="76">
                  <c:v>4.8263750949383996E-2</c:v>
                </c:pt>
                <c:pt idx="77">
                  <c:v>4.8147348018424616E-2</c:v>
                </c:pt>
                <c:pt idx="78">
                  <c:v>4.8061645875440727E-2</c:v>
                </c:pt>
                <c:pt idx="79">
                  <c:v>4.7505836306522206E-2</c:v>
                </c:pt>
                <c:pt idx="80">
                  <c:v>4.798977537612141E-2</c:v>
                </c:pt>
                <c:pt idx="81">
                  <c:v>4.8475981791475373E-2</c:v>
                </c:pt>
                <c:pt idx="82">
                  <c:v>4.9378112059926524E-2</c:v>
                </c:pt>
                <c:pt idx="83">
                  <c:v>4.9826481510767441E-2</c:v>
                </c:pt>
                <c:pt idx="84">
                  <c:v>5.0597440424095981E-2</c:v>
                </c:pt>
                <c:pt idx="85">
                  <c:v>5.0893757158072692E-2</c:v>
                </c:pt>
                <c:pt idx="86">
                  <c:v>5.1023803001549566E-2</c:v>
                </c:pt>
                <c:pt idx="87">
                  <c:v>5.1207689854496981E-2</c:v>
                </c:pt>
                <c:pt idx="88">
                  <c:v>5.1223780819092089E-2</c:v>
                </c:pt>
                <c:pt idx="89">
                  <c:v>5.199256482066545E-2</c:v>
                </c:pt>
                <c:pt idx="90">
                  <c:v>5.1413225031298151E-2</c:v>
                </c:pt>
                <c:pt idx="91">
                  <c:v>5.1640648985009543E-2</c:v>
                </c:pt>
                <c:pt idx="92">
                  <c:v>5.2054507749234681E-2</c:v>
                </c:pt>
                <c:pt idx="93">
                  <c:v>5.2150773499112103E-2</c:v>
                </c:pt>
                <c:pt idx="94">
                  <c:v>5.1635056645542576E-2</c:v>
                </c:pt>
                <c:pt idx="95">
                  <c:v>5.2073170085672339E-2</c:v>
                </c:pt>
                <c:pt idx="96">
                  <c:v>5.1561777107716485E-2</c:v>
                </c:pt>
                <c:pt idx="97">
                  <c:v>5.2096949188640572E-2</c:v>
                </c:pt>
                <c:pt idx="98">
                  <c:v>5.1695331318294818E-2</c:v>
                </c:pt>
                <c:pt idx="99">
                  <c:v>5.2295732742749713E-2</c:v>
                </c:pt>
                <c:pt idx="100">
                  <c:v>5.183518705717307E-2</c:v>
                </c:pt>
                <c:pt idx="101">
                  <c:v>5.2309161342540211E-2</c:v>
                </c:pt>
                <c:pt idx="102">
                  <c:v>5.2020096356780135E-2</c:v>
                </c:pt>
                <c:pt idx="103">
                  <c:v>5.2234041042319136E-2</c:v>
                </c:pt>
                <c:pt idx="104">
                  <c:v>5.1966081260914461E-2</c:v>
                </c:pt>
                <c:pt idx="105">
                  <c:v>5.2142726307731507E-2</c:v>
                </c:pt>
                <c:pt idx="106">
                  <c:v>5.2071865151094292E-2</c:v>
                </c:pt>
                <c:pt idx="107">
                  <c:v>5.219344868681472E-2</c:v>
                </c:pt>
                <c:pt idx="108">
                  <c:v>5.2130340192956752E-2</c:v>
                </c:pt>
                <c:pt idx="109">
                  <c:v>5.2076862432035305E-2</c:v>
                </c:pt>
                <c:pt idx="110">
                  <c:v>5.2207972457750239E-2</c:v>
                </c:pt>
                <c:pt idx="111">
                  <c:v>5.2037432912176176E-2</c:v>
                </c:pt>
                <c:pt idx="112">
                  <c:v>5.2197523172366048E-2</c:v>
                </c:pt>
                <c:pt idx="113">
                  <c:v>5.2186045035544699E-2</c:v>
                </c:pt>
                <c:pt idx="114">
                  <c:v>5.2032330453310245E-2</c:v>
                </c:pt>
                <c:pt idx="115">
                  <c:v>5.1788754030938071E-2</c:v>
                </c:pt>
                <c:pt idx="116">
                  <c:v>5.2078267883819029E-2</c:v>
                </c:pt>
                <c:pt idx="117">
                  <c:v>5.2088332467197566E-2</c:v>
                </c:pt>
                <c:pt idx="118">
                  <c:v>5.2146753052942911E-2</c:v>
                </c:pt>
                <c:pt idx="119">
                  <c:v>5.2224213052077292E-2</c:v>
                </c:pt>
                <c:pt idx="120">
                  <c:v>5.2175834101437966E-2</c:v>
                </c:pt>
                <c:pt idx="121">
                  <c:v>5.2224775341048822E-2</c:v>
                </c:pt>
                <c:pt idx="122">
                  <c:v>5.209163727683009E-2</c:v>
                </c:pt>
                <c:pt idx="123">
                  <c:v>5.2167456914643827E-2</c:v>
                </c:pt>
                <c:pt idx="124">
                  <c:v>5.2165608358352954E-2</c:v>
                </c:pt>
                <c:pt idx="125">
                  <c:v>5.2134454009491793E-2</c:v>
                </c:pt>
                <c:pt idx="126">
                  <c:v>5.2093135049106794E-2</c:v>
                </c:pt>
                <c:pt idx="127">
                  <c:v>5.2103529671247574E-2</c:v>
                </c:pt>
                <c:pt idx="128">
                  <c:v>5.2041248649992912E-2</c:v>
                </c:pt>
                <c:pt idx="129">
                  <c:v>5.1964064330880438E-2</c:v>
                </c:pt>
                <c:pt idx="130">
                  <c:v>5.1937292972053545E-2</c:v>
                </c:pt>
                <c:pt idx="131">
                  <c:v>5.1891191517759137E-2</c:v>
                </c:pt>
                <c:pt idx="132">
                  <c:v>5.1810753423257805E-2</c:v>
                </c:pt>
                <c:pt idx="133">
                  <c:v>5.1663703562855386E-2</c:v>
                </c:pt>
                <c:pt idx="134">
                  <c:v>5.1633010712451688E-2</c:v>
                </c:pt>
                <c:pt idx="135">
                  <c:v>5.1492123950617495E-2</c:v>
                </c:pt>
                <c:pt idx="136">
                  <c:v>5.1375742369443748E-2</c:v>
                </c:pt>
                <c:pt idx="137">
                  <c:v>5.1197367469542981E-2</c:v>
                </c:pt>
                <c:pt idx="138">
                  <c:v>5.0993796719792039E-2</c:v>
                </c:pt>
                <c:pt idx="139">
                  <c:v>5.072915608976189E-2</c:v>
                </c:pt>
                <c:pt idx="140">
                  <c:v>5.0462536006599328E-2</c:v>
                </c:pt>
                <c:pt idx="141">
                  <c:v>5.0287699461051494E-2</c:v>
                </c:pt>
                <c:pt idx="142">
                  <c:v>5.0104558170795385E-2</c:v>
                </c:pt>
                <c:pt idx="143">
                  <c:v>5.0011547473694851E-2</c:v>
                </c:pt>
                <c:pt idx="144">
                  <c:v>4.9988917867951746E-2</c:v>
                </c:pt>
                <c:pt idx="145">
                  <c:v>4.9838745521965301E-2</c:v>
                </c:pt>
                <c:pt idx="146">
                  <c:v>4.9655642821911483E-2</c:v>
                </c:pt>
                <c:pt idx="147">
                  <c:v>4.9581554480292327E-2</c:v>
                </c:pt>
                <c:pt idx="148">
                  <c:v>4.9425244306879133E-2</c:v>
                </c:pt>
                <c:pt idx="149">
                  <c:v>4.9301836322181825E-2</c:v>
                </c:pt>
                <c:pt idx="150">
                  <c:v>4.9089094580284751E-2</c:v>
                </c:pt>
                <c:pt idx="151">
                  <c:v>4.8890929139355027E-2</c:v>
                </c:pt>
                <c:pt idx="152">
                  <c:v>4.863898010736481E-2</c:v>
                </c:pt>
                <c:pt idx="153">
                  <c:v>4.8211600118083134E-2</c:v>
                </c:pt>
                <c:pt idx="154">
                  <c:v>4.8257247302242776E-2</c:v>
                </c:pt>
                <c:pt idx="155">
                  <c:v>4.8128975805329863E-2</c:v>
                </c:pt>
                <c:pt idx="156">
                  <c:v>4.7850341401497604E-2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8D-4733-ABD5-B58C16CEA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22848"/>
        <c:axId val="298629968"/>
      </c:scatterChart>
      <c:valAx>
        <c:axId val="301922848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r>
                  <a:rPr lang="en-US" baseline="0"/>
                  <a:t> to maturiy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298629968"/>
        <c:crosses val="autoZero"/>
        <c:crossBetween val="midCat"/>
      </c:valAx>
      <c:valAx>
        <c:axId val="298629968"/>
        <c:scaling>
          <c:orientation val="minMax"/>
          <c:min val="3.000000000000000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Yield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30192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en-US"/>
              <a:t>Zero-coupon yield curve</a:t>
            </a:r>
            <a:r>
              <a:rPr lang="en-US" baseline="0"/>
              <a:t> - 20231030</a:t>
            </a:r>
          </a:p>
          <a:p>
            <a:pPr>
              <a:defRPr/>
            </a:pPr>
            <a:r>
              <a:rPr lang="en-US" baseline="0"/>
              <a:t>(based on T-bills and strip bonds)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T-bills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'OZC Combined'!$B$4:$B$61</c:f>
              <c:numCache>
                <c:formatCode>0.000</c:formatCode>
                <c:ptCount val="58"/>
                <c:pt idx="0">
                  <c:v>2.7397260273972603E-3</c:v>
                </c:pt>
                <c:pt idx="1">
                  <c:v>8.21917808219178E-3</c:v>
                </c:pt>
                <c:pt idx="2">
                  <c:v>8.21917808219178E-3</c:v>
                </c:pt>
                <c:pt idx="3">
                  <c:v>2.1917808219178082E-2</c:v>
                </c:pt>
                <c:pt idx="4">
                  <c:v>2.7397260273972601E-2</c:v>
                </c:pt>
                <c:pt idx="5">
                  <c:v>2.7397260273972601E-2</c:v>
                </c:pt>
                <c:pt idx="6">
                  <c:v>2.7397260273972601E-2</c:v>
                </c:pt>
                <c:pt idx="7">
                  <c:v>4.1095890410958902E-2</c:v>
                </c:pt>
                <c:pt idx="8">
                  <c:v>4.6575342465753428E-2</c:v>
                </c:pt>
                <c:pt idx="9">
                  <c:v>4.6575342465753428E-2</c:v>
                </c:pt>
                <c:pt idx="10">
                  <c:v>6.0273972602739728E-2</c:v>
                </c:pt>
                <c:pt idx="11">
                  <c:v>6.8493150684931503E-2</c:v>
                </c:pt>
                <c:pt idx="12">
                  <c:v>6.8493150684931503E-2</c:v>
                </c:pt>
                <c:pt idx="13">
                  <c:v>7.9452054794520555E-2</c:v>
                </c:pt>
                <c:pt idx="14">
                  <c:v>8.4931506849315067E-2</c:v>
                </c:pt>
                <c:pt idx="15">
                  <c:v>8.4931506849315067E-2</c:v>
                </c:pt>
                <c:pt idx="16">
                  <c:v>9.8630136986301367E-2</c:v>
                </c:pt>
                <c:pt idx="17">
                  <c:v>0.10410958904109589</c:v>
                </c:pt>
                <c:pt idx="18">
                  <c:v>0.10410958904109589</c:v>
                </c:pt>
                <c:pt idx="19">
                  <c:v>0.11780821917808219</c:v>
                </c:pt>
                <c:pt idx="20">
                  <c:v>0.12328767123287671</c:v>
                </c:pt>
                <c:pt idx="21">
                  <c:v>0.12328767123287671</c:v>
                </c:pt>
                <c:pt idx="22">
                  <c:v>0.13698630136986301</c:v>
                </c:pt>
                <c:pt idx="23">
                  <c:v>0.14246575342465753</c:v>
                </c:pt>
                <c:pt idx="24">
                  <c:v>0.15616438356164383</c:v>
                </c:pt>
                <c:pt idx="25">
                  <c:v>0.16164383561643836</c:v>
                </c:pt>
                <c:pt idx="26">
                  <c:v>0.17534246575342466</c:v>
                </c:pt>
                <c:pt idx="27">
                  <c:v>0.18082191780821918</c:v>
                </c:pt>
                <c:pt idx="28">
                  <c:v>0.19452054794520549</c:v>
                </c:pt>
                <c:pt idx="29">
                  <c:v>0.2</c:v>
                </c:pt>
                <c:pt idx="30">
                  <c:v>0.21369863013698631</c:v>
                </c:pt>
                <c:pt idx="31">
                  <c:v>0.21917808219178081</c:v>
                </c:pt>
                <c:pt idx="32">
                  <c:v>0.23287671232876711</c:v>
                </c:pt>
                <c:pt idx="33">
                  <c:v>0.23835616438356164</c:v>
                </c:pt>
                <c:pt idx="34">
                  <c:v>0.25205479452054796</c:v>
                </c:pt>
                <c:pt idx="35">
                  <c:v>0.25753424657534246</c:v>
                </c:pt>
                <c:pt idx="36">
                  <c:v>0.27123287671232876</c:v>
                </c:pt>
                <c:pt idx="37">
                  <c:v>0.27671232876712326</c:v>
                </c:pt>
                <c:pt idx="38">
                  <c:v>0.29041095890410956</c:v>
                </c:pt>
                <c:pt idx="39">
                  <c:v>0.29589041095890412</c:v>
                </c:pt>
                <c:pt idx="40">
                  <c:v>0.30958904109589042</c:v>
                </c:pt>
                <c:pt idx="41">
                  <c:v>0.31506849315068491</c:v>
                </c:pt>
                <c:pt idx="42">
                  <c:v>0.32876712328767121</c:v>
                </c:pt>
                <c:pt idx="43">
                  <c:v>0.33424657534246577</c:v>
                </c:pt>
                <c:pt idx="44">
                  <c:v>0.35342465753424657</c:v>
                </c:pt>
                <c:pt idx="45">
                  <c:v>0.37260273972602742</c:v>
                </c:pt>
                <c:pt idx="46">
                  <c:v>0.39178082191780822</c:v>
                </c:pt>
                <c:pt idx="47">
                  <c:v>0.41095890410958902</c:v>
                </c:pt>
                <c:pt idx="48">
                  <c:v>0.43013698630136987</c:v>
                </c:pt>
                <c:pt idx="49">
                  <c:v>0.44931506849315067</c:v>
                </c:pt>
                <c:pt idx="50">
                  <c:v>0.46849315068493153</c:v>
                </c:pt>
                <c:pt idx="51">
                  <c:v>0.48767123287671232</c:v>
                </c:pt>
                <c:pt idx="52">
                  <c:v>0.54520547945205478</c:v>
                </c:pt>
                <c:pt idx="53">
                  <c:v>0.62191780821917808</c:v>
                </c:pt>
                <c:pt idx="54">
                  <c:v>0.69863013698630139</c:v>
                </c:pt>
                <c:pt idx="55">
                  <c:v>0.77534246575342469</c:v>
                </c:pt>
                <c:pt idx="56">
                  <c:v>0.852054794520548</c:v>
                </c:pt>
                <c:pt idx="57">
                  <c:v>0.92876712328767119</c:v>
                </c:pt>
              </c:numCache>
            </c:numRef>
          </c:xVal>
          <c:yVal>
            <c:numRef>
              <c:f>'OZC Combined'!$C$4:$C$61</c:f>
              <c:numCache>
                <c:formatCode>0.000%</c:formatCode>
                <c:ptCount val="58"/>
                <c:pt idx="0">
                  <c:v>5.3146855222228444E-2</c:v>
                </c:pt>
                <c:pt idx="1">
                  <c:v>5.2901012977725939E-2</c:v>
                </c:pt>
                <c:pt idx="2">
                  <c:v>5.3494397373238661E-2</c:v>
                </c:pt>
                <c:pt idx="3">
                  <c:v>5.3478482432565991E-2</c:v>
                </c:pt>
                <c:pt idx="4">
                  <c:v>5.3318785893937223E-2</c:v>
                </c:pt>
                <c:pt idx="5">
                  <c:v>5.3552321982213547E-2</c:v>
                </c:pt>
                <c:pt idx="6">
                  <c:v>5.3755398056182478E-2</c:v>
                </c:pt>
                <c:pt idx="7">
                  <c:v>5.3673596594648057E-2</c:v>
                </c:pt>
                <c:pt idx="8">
                  <c:v>5.3295257911251108E-2</c:v>
                </c:pt>
                <c:pt idx="9">
                  <c:v>5.4082989131595649E-2</c:v>
                </c:pt>
                <c:pt idx="10">
                  <c:v>5.3701260556859864E-2</c:v>
                </c:pt>
                <c:pt idx="11">
                  <c:v>5.3657158874345155E-2</c:v>
                </c:pt>
                <c:pt idx="12">
                  <c:v>5.4323716457930007E-2</c:v>
                </c:pt>
                <c:pt idx="13">
                  <c:v>5.3662778048291018E-2</c:v>
                </c:pt>
                <c:pt idx="14">
                  <c:v>5.4011889902641011E-2</c:v>
                </c:pt>
                <c:pt idx="15">
                  <c:v>5.3711421310449738E-2</c:v>
                </c:pt>
                <c:pt idx="16">
                  <c:v>5.3705738951497342E-2</c:v>
                </c:pt>
                <c:pt idx="17">
                  <c:v>5.3912475782993727E-2</c:v>
                </c:pt>
                <c:pt idx="18">
                  <c:v>5.3764635551394657E-2</c:v>
                </c:pt>
                <c:pt idx="19">
                  <c:v>5.3758972888311787E-2</c:v>
                </c:pt>
                <c:pt idx="20">
                  <c:v>5.3940418384400571E-2</c:v>
                </c:pt>
                <c:pt idx="21">
                  <c:v>5.3751599608716845E-2</c:v>
                </c:pt>
                <c:pt idx="22">
                  <c:v>5.4016578888440719E-2</c:v>
                </c:pt>
                <c:pt idx="23">
                  <c:v>5.3881554476589412E-2</c:v>
                </c:pt>
                <c:pt idx="24">
                  <c:v>5.4198020449993049E-2</c:v>
                </c:pt>
                <c:pt idx="25">
                  <c:v>5.4073128455645762E-2</c:v>
                </c:pt>
                <c:pt idx="26">
                  <c:v>5.3919222574756918E-2</c:v>
                </c:pt>
                <c:pt idx="27">
                  <c:v>5.3947690990049632E-2</c:v>
                </c:pt>
                <c:pt idx="28">
                  <c:v>5.3814013802102587E-2</c:v>
                </c:pt>
                <c:pt idx="29">
                  <c:v>5.3903966847519635E-2</c:v>
                </c:pt>
                <c:pt idx="30">
                  <c:v>5.394959113893668E-2</c:v>
                </c:pt>
                <c:pt idx="31">
                  <c:v>5.4034544537524688E-2</c:v>
                </c:pt>
                <c:pt idx="32">
                  <c:v>5.4167573901149721E-2</c:v>
                </c:pt>
                <c:pt idx="33">
                  <c:v>5.4268085096135926E-2</c:v>
                </c:pt>
                <c:pt idx="34">
                  <c:v>5.4057092560981221E-2</c:v>
                </c:pt>
                <c:pt idx="35">
                  <c:v>5.421935534479471E-2</c:v>
                </c:pt>
                <c:pt idx="36">
                  <c:v>5.4188149274149347E-2</c:v>
                </c:pt>
                <c:pt idx="37">
                  <c:v>5.3959525043471818E-2</c:v>
                </c:pt>
                <c:pt idx="38">
                  <c:v>5.4314313693558582E-2</c:v>
                </c:pt>
                <c:pt idx="39">
                  <c:v>5.4064870784979194E-2</c:v>
                </c:pt>
                <c:pt idx="40">
                  <c:v>5.4358237407907593E-2</c:v>
                </c:pt>
                <c:pt idx="41">
                  <c:v>5.4196202682661072E-2</c:v>
                </c:pt>
                <c:pt idx="42">
                  <c:v>5.451577619201943E-2</c:v>
                </c:pt>
                <c:pt idx="43">
                  <c:v>5.4172927487681682E-2</c:v>
                </c:pt>
                <c:pt idx="44">
                  <c:v>5.4258101874332457E-2</c:v>
                </c:pt>
                <c:pt idx="45">
                  <c:v>5.4260667623569438E-2</c:v>
                </c:pt>
                <c:pt idx="46">
                  <c:v>5.4361609959750645E-2</c:v>
                </c:pt>
                <c:pt idx="47">
                  <c:v>5.4467931366607235E-2</c:v>
                </c:pt>
                <c:pt idx="48">
                  <c:v>5.4418769414537126E-2</c:v>
                </c:pt>
                <c:pt idx="49">
                  <c:v>5.4281175851736571E-2</c:v>
                </c:pt>
                <c:pt idx="50">
                  <c:v>5.4403284113854374E-2</c:v>
                </c:pt>
                <c:pt idx="51">
                  <c:v>5.4608933090157116E-2</c:v>
                </c:pt>
                <c:pt idx="52">
                  <c:v>5.378711249770679E-2</c:v>
                </c:pt>
                <c:pt idx="53">
                  <c:v>5.3081900335579718E-2</c:v>
                </c:pt>
                <c:pt idx="54">
                  <c:v>5.3012601343326526E-2</c:v>
                </c:pt>
                <c:pt idx="55">
                  <c:v>5.3513011548860741E-2</c:v>
                </c:pt>
                <c:pt idx="56">
                  <c:v>5.3523877832736724E-2</c:v>
                </c:pt>
                <c:pt idx="57">
                  <c:v>5.3475923298109816E-2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6B-4094-B990-E7D67D04116F}"/>
            </c:ext>
          </c:extLst>
        </c:ser>
        <c:ser>
          <c:idx val="1"/>
          <c:order val="1"/>
          <c:tx>
            <c:v>Strip bonds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'OZC Combined'!$B$62:$B$218</c:f>
              <c:numCache>
                <c:formatCode>0.000</c:formatCode>
                <c:ptCount val="157"/>
                <c:pt idx="0">
                  <c:v>4.3835616438356165E-2</c:v>
                </c:pt>
                <c:pt idx="1">
                  <c:v>4.3835616438356165E-2</c:v>
                </c:pt>
                <c:pt idx="2">
                  <c:v>0.25479452054794521</c:v>
                </c:pt>
                <c:pt idx="3">
                  <c:v>0.29589041095890412</c:v>
                </c:pt>
                <c:pt idx="4">
                  <c:v>0.29589041095890412</c:v>
                </c:pt>
                <c:pt idx="5">
                  <c:v>0.50136986301369868</c:v>
                </c:pt>
                <c:pt idx="6">
                  <c:v>0.54246575342465753</c:v>
                </c:pt>
                <c:pt idx="7">
                  <c:v>0.54246575342465753</c:v>
                </c:pt>
                <c:pt idx="8">
                  <c:v>0.75342465753424659</c:v>
                </c:pt>
                <c:pt idx="9">
                  <c:v>0.79452054794520544</c:v>
                </c:pt>
                <c:pt idx="10">
                  <c:v>0.79452054794520544</c:v>
                </c:pt>
                <c:pt idx="11">
                  <c:v>1.0465753424657533</c:v>
                </c:pt>
                <c:pt idx="12">
                  <c:v>1.0465753424657533</c:v>
                </c:pt>
                <c:pt idx="13">
                  <c:v>1.0465753424657533</c:v>
                </c:pt>
                <c:pt idx="14">
                  <c:v>1.2575342465753425</c:v>
                </c:pt>
                <c:pt idx="15">
                  <c:v>1.2986301369863014</c:v>
                </c:pt>
                <c:pt idx="16">
                  <c:v>1.2986301369863014</c:v>
                </c:pt>
                <c:pt idx="17">
                  <c:v>1.2986301369863014</c:v>
                </c:pt>
                <c:pt idx="18">
                  <c:v>1.5424657534246575</c:v>
                </c:pt>
                <c:pt idx="19">
                  <c:v>1.5424657534246575</c:v>
                </c:pt>
                <c:pt idx="20">
                  <c:v>1.7534246575342465</c:v>
                </c:pt>
                <c:pt idx="21">
                  <c:v>1.7534246575342465</c:v>
                </c:pt>
                <c:pt idx="22">
                  <c:v>1.7945205479452055</c:v>
                </c:pt>
                <c:pt idx="23">
                  <c:v>1.7945205479452055</c:v>
                </c:pt>
                <c:pt idx="24">
                  <c:v>1.7945205479452055</c:v>
                </c:pt>
                <c:pt idx="25">
                  <c:v>2.0465753424657533</c:v>
                </c:pt>
                <c:pt idx="26">
                  <c:v>2.0465753424657533</c:v>
                </c:pt>
                <c:pt idx="27">
                  <c:v>2.128767123287671</c:v>
                </c:pt>
                <c:pt idx="28">
                  <c:v>2.2575342465753425</c:v>
                </c:pt>
                <c:pt idx="29">
                  <c:v>2.2986301369863016</c:v>
                </c:pt>
                <c:pt idx="30">
                  <c:v>2.2986301369863016</c:v>
                </c:pt>
                <c:pt idx="31">
                  <c:v>2.2986301369863016</c:v>
                </c:pt>
                <c:pt idx="32">
                  <c:v>2.3753424657534246</c:v>
                </c:pt>
                <c:pt idx="33">
                  <c:v>2.5424657534246577</c:v>
                </c:pt>
                <c:pt idx="34">
                  <c:v>2.5424657534246577</c:v>
                </c:pt>
                <c:pt idx="35">
                  <c:v>2.7534246575342465</c:v>
                </c:pt>
                <c:pt idx="36">
                  <c:v>2.7945205479452055</c:v>
                </c:pt>
                <c:pt idx="37">
                  <c:v>2.7945205479452055</c:v>
                </c:pt>
                <c:pt idx="38">
                  <c:v>2.9616438356164383</c:v>
                </c:pt>
                <c:pt idx="39">
                  <c:v>3.0465753424657533</c:v>
                </c:pt>
                <c:pt idx="40">
                  <c:v>3.0465753424657533</c:v>
                </c:pt>
                <c:pt idx="41">
                  <c:v>3.2575342465753425</c:v>
                </c:pt>
                <c:pt idx="42">
                  <c:v>3.2986301369863016</c:v>
                </c:pt>
                <c:pt idx="43">
                  <c:v>3.2986301369863016</c:v>
                </c:pt>
                <c:pt idx="44">
                  <c:v>3.5424657534246577</c:v>
                </c:pt>
                <c:pt idx="45">
                  <c:v>3.7945205479452055</c:v>
                </c:pt>
                <c:pt idx="46">
                  <c:v>3.7945205479452055</c:v>
                </c:pt>
                <c:pt idx="47">
                  <c:v>4.0465753424657533</c:v>
                </c:pt>
                <c:pt idx="48">
                  <c:v>4.0465753424657533</c:v>
                </c:pt>
                <c:pt idx="49">
                  <c:v>4.2986301369863016</c:v>
                </c:pt>
                <c:pt idx="50">
                  <c:v>4.5452054794520551</c:v>
                </c:pt>
                <c:pt idx="51">
                  <c:v>4.7972602739726025</c:v>
                </c:pt>
                <c:pt idx="52">
                  <c:v>4.7972602739726025</c:v>
                </c:pt>
                <c:pt idx="53">
                  <c:v>4.9232876712328766</c:v>
                </c:pt>
                <c:pt idx="54">
                  <c:v>5.0493150684931507</c:v>
                </c:pt>
                <c:pt idx="55">
                  <c:v>5.0493150684931507</c:v>
                </c:pt>
                <c:pt idx="56">
                  <c:v>5.3013698630136989</c:v>
                </c:pt>
                <c:pt idx="57">
                  <c:v>5.3013698630136989</c:v>
                </c:pt>
                <c:pt idx="58">
                  <c:v>5.5452054794520551</c:v>
                </c:pt>
                <c:pt idx="59">
                  <c:v>5.7972602739726025</c:v>
                </c:pt>
                <c:pt idx="60">
                  <c:v>5.7972602739726025</c:v>
                </c:pt>
                <c:pt idx="61">
                  <c:v>6.0493150684931507</c:v>
                </c:pt>
                <c:pt idx="62">
                  <c:v>6.3013698630136989</c:v>
                </c:pt>
                <c:pt idx="63">
                  <c:v>6.5452054794520551</c:v>
                </c:pt>
                <c:pt idx="64">
                  <c:v>6.5452054794520551</c:v>
                </c:pt>
                <c:pt idx="65">
                  <c:v>6.7972602739726025</c:v>
                </c:pt>
                <c:pt idx="66">
                  <c:v>6.9232876712328766</c:v>
                </c:pt>
                <c:pt idx="67">
                  <c:v>7.0493150684931507</c:v>
                </c:pt>
                <c:pt idx="68">
                  <c:v>7.3013698630136989</c:v>
                </c:pt>
                <c:pt idx="69">
                  <c:v>7.3013698630136989</c:v>
                </c:pt>
                <c:pt idx="70">
                  <c:v>7.5452054794520551</c:v>
                </c:pt>
                <c:pt idx="71">
                  <c:v>7.7972602739726025</c:v>
                </c:pt>
                <c:pt idx="72">
                  <c:v>8.0493150684931507</c:v>
                </c:pt>
                <c:pt idx="73">
                  <c:v>8.3013698630136989</c:v>
                </c:pt>
                <c:pt idx="74">
                  <c:v>8.5479452054794525</c:v>
                </c:pt>
                <c:pt idx="75">
                  <c:v>8.8000000000000007</c:v>
                </c:pt>
                <c:pt idx="76">
                  <c:v>9.0520547945205472</c:v>
                </c:pt>
                <c:pt idx="77">
                  <c:v>9.3041095890410954</c:v>
                </c:pt>
                <c:pt idx="78">
                  <c:v>9.8000000000000007</c:v>
                </c:pt>
                <c:pt idx="79">
                  <c:v>12.304109589041095</c:v>
                </c:pt>
                <c:pt idx="80">
                  <c:v>13.306849315068494</c:v>
                </c:pt>
                <c:pt idx="81">
                  <c:v>13.550684931506849</c:v>
                </c:pt>
                <c:pt idx="82">
                  <c:v>14.306849315068494</c:v>
                </c:pt>
                <c:pt idx="83">
                  <c:v>14.550684931506849</c:v>
                </c:pt>
                <c:pt idx="84">
                  <c:v>15.306849315068494</c:v>
                </c:pt>
                <c:pt idx="85">
                  <c:v>15.550684931506849</c:v>
                </c:pt>
                <c:pt idx="86">
                  <c:v>15.802739726027397</c:v>
                </c:pt>
                <c:pt idx="87">
                  <c:v>16.054794520547944</c:v>
                </c:pt>
                <c:pt idx="88">
                  <c:v>16.306849315068494</c:v>
                </c:pt>
                <c:pt idx="89">
                  <c:v>16.553424657534247</c:v>
                </c:pt>
                <c:pt idx="90">
                  <c:v>16.553424657534247</c:v>
                </c:pt>
                <c:pt idx="91">
                  <c:v>16.805479452054794</c:v>
                </c:pt>
                <c:pt idx="92">
                  <c:v>16.805479452054794</c:v>
                </c:pt>
                <c:pt idx="93">
                  <c:v>17.057534246575344</c:v>
                </c:pt>
                <c:pt idx="94">
                  <c:v>17.057534246575344</c:v>
                </c:pt>
                <c:pt idx="95">
                  <c:v>17.30958904109589</c:v>
                </c:pt>
                <c:pt idx="96">
                  <c:v>17.30958904109589</c:v>
                </c:pt>
                <c:pt idx="97">
                  <c:v>17.553424657534247</c:v>
                </c:pt>
                <c:pt idx="98">
                  <c:v>17.553424657534247</c:v>
                </c:pt>
                <c:pt idx="99">
                  <c:v>17.805479452054794</c:v>
                </c:pt>
                <c:pt idx="100">
                  <c:v>17.805479452054794</c:v>
                </c:pt>
                <c:pt idx="101">
                  <c:v>18.057534246575344</c:v>
                </c:pt>
                <c:pt idx="102">
                  <c:v>18.057534246575344</c:v>
                </c:pt>
                <c:pt idx="103">
                  <c:v>18.30958904109589</c:v>
                </c:pt>
                <c:pt idx="104">
                  <c:v>18.30958904109589</c:v>
                </c:pt>
                <c:pt idx="105">
                  <c:v>18.553424657534247</c:v>
                </c:pt>
                <c:pt idx="106">
                  <c:v>18.553424657534247</c:v>
                </c:pt>
                <c:pt idx="107">
                  <c:v>18.805479452054794</c:v>
                </c:pt>
                <c:pt idx="108">
                  <c:v>18.805479452054794</c:v>
                </c:pt>
                <c:pt idx="109">
                  <c:v>19.057534246575344</c:v>
                </c:pt>
                <c:pt idx="110">
                  <c:v>19.057534246575344</c:v>
                </c:pt>
                <c:pt idx="111">
                  <c:v>19.30958904109589</c:v>
                </c:pt>
                <c:pt idx="112">
                  <c:v>19.30958904109589</c:v>
                </c:pt>
                <c:pt idx="113">
                  <c:v>19.553424657534247</c:v>
                </c:pt>
                <c:pt idx="114">
                  <c:v>19.553424657534247</c:v>
                </c:pt>
                <c:pt idx="115">
                  <c:v>19.805479452054794</c:v>
                </c:pt>
                <c:pt idx="116">
                  <c:v>19.805479452054794</c:v>
                </c:pt>
                <c:pt idx="117">
                  <c:v>20.057534246575344</c:v>
                </c:pt>
                <c:pt idx="118">
                  <c:v>20.30958904109589</c:v>
                </c:pt>
                <c:pt idx="119">
                  <c:v>20.556164383561644</c:v>
                </c:pt>
                <c:pt idx="120">
                  <c:v>20.80821917808219</c:v>
                </c:pt>
                <c:pt idx="121">
                  <c:v>21.06027397260274</c:v>
                </c:pt>
                <c:pt idx="122">
                  <c:v>21.312328767123287</c:v>
                </c:pt>
                <c:pt idx="123">
                  <c:v>21.556164383561644</c:v>
                </c:pt>
                <c:pt idx="124">
                  <c:v>21.80821917808219</c:v>
                </c:pt>
                <c:pt idx="125">
                  <c:v>22.06027397260274</c:v>
                </c:pt>
                <c:pt idx="126">
                  <c:v>22.312328767123287</c:v>
                </c:pt>
                <c:pt idx="127">
                  <c:v>22.556164383561644</c:v>
                </c:pt>
                <c:pt idx="128">
                  <c:v>22.80821917808219</c:v>
                </c:pt>
                <c:pt idx="129">
                  <c:v>23.06027397260274</c:v>
                </c:pt>
                <c:pt idx="130">
                  <c:v>23.312328767123287</c:v>
                </c:pt>
                <c:pt idx="131">
                  <c:v>23.556164383561644</c:v>
                </c:pt>
                <c:pt idx="132">
                  <c:v>23.80821917808219</c:v>
                </c:pt>
                <c:pt idx="133">
                  <c:v>24.06027397260274</c:v>
                </c:pt>
                <c:pt idx="134">
                  <c:v>24.312328767123287</c:v>
                </c:pt>
                <c:pt idx="135">
                  <c:v>24.55890410958904</c:v>
                </c:pt>
                <c:pt idx="136">
                  <c:v>24.81095890410959</c:v>
                </c:pt>
                <c:pt idx="137">
                  <c:v>25.063013698630137</c:v>
                </c:pt>
                <c:pt idx="138">
                  <c:v>25.315068493150687</c:v>
                </c:pt>
                <c:pt idx="139">
                  <c:v>25.55890410958904</c:v>
                </c:pt>
                <c:pt idx="140">
                  <c:v>25.81095890410959</c:v>
                </c:pt>
                <c:pt idx="141">
                  <c:v>26.063013698630137</c:v>
                </c:pt>
                <c:pt idx="142">
                  <c:v>26.315068493150687</c:v>
                </c:pt>
                <c:pt idx="143">
                  <c:v>26.55890410958904</c:v>
                </c:pt>
                <c:pt idx="144">
                  <c:v>26.81095890410959</c:v>
                </c:pt>
                <c:pt idx="145">
                  <c:v>27.063013698630137</c:v>
                </c:pt>
                <c:pt idx="146">
                  <c:v>27.315068493150687</c:v>
                </c:pt>
                <c:pt idx="147">
                  <c:v>27.55890410958904</c:v>
                </c:pt>
                <c:pt idx="148">
                  <c:v>27.81095890410959</c:v>
                </c:pt>
                <c:pt idx="149">
                  <c:v>28.063013698630137</c:v>
                </c:pt>
                <c:pt idx="150">
                  <c:v>28.315068493150687</c:v>
                </c:pt>
                <c:pt idx="151">
                  <c:v>28.561643835616437</c:v>
                </c:pt>
                <c:pt idx="152">
                  <c:v>28.813698630136987</c:v>
                </c:pt>
                <c:pt idx="153">
                  <c:v>29.065753424657533</c:v>
                </c:pt>
                <c:pt idx="154">
                  <c:v>29.317808219178083</c:v>
                </c:pt>
                <c:pt idx="155">
                  <c:v>29.561643835616437</c:v>
                </c:pt>
                <c:pt idx="156">
                  <c:v>29.813698630136987</c:v>
                </c:pt>
              </c:numCache>
            </c:numRef>
          </c:xVal>
          <c:yVal>
            <c:numRef>
              <c:f>'OZC Combined'!$C$62:$C$218</c:f>
              <c:numCache>
                <c:formatCode>0.000%</c:formatCode>
                <c:ptCount val="157"/>
                <c:pt idx="0">
                  <c:v>4.8642447616817817E-2</c:v>
                </c:pt>
                <c:pt idx="1">
                  <c:v>4.9099676085756092E-2</c:v>
                </c:pt>
                <c:pt idx="2">
                  <c:v>5.2549156434847553E-2</c:v>
                </c:pt>
                <c:pt idx="3">
                  <c:v>5.2588517713800173E-2</c:v>
                </c:pt>
                <c:pt idx="4">
                  <c:v>5.2828810315992458E-2</c:v>
                </c:pt>
                <c:pt idx="5">
                  <c:v>5.4449337608225311E-2</c:v>
                </c:pt>
                <c:pt idx="6">
                  <c:v>5.4297543189127613E-2</c:v>
                </c:pt>
                <c:pt idx="7">
                  <c:v>5.3955837759760872E-2</c:v>
                </c:pt>
                <c:pt idx="8">
                  <c:v>5.4147356055721269E-2</c:v>
                </c:pt>
                <c:pt idx="9">
                  <c:v>5.4069960243618959E-2</c:v>
                </c:pt>
                <c:pt idx="10">
                  <c:v>5.3741535877886555E-2</c:v>
                </c:pt>
                <c:pt idx="11">
                  <c:v>5.3052349465677912E-2</c:v>
                </c:pt>
                <c:pt idx="12">
                  <c:v>5.0646411369693216E-2</c:v>
                </c:pt>
                <c:pt idx="13">
                  <c:v>5.3431193381842941E-2</c:v>
                </c:pt>
                <c:pt idx="14">
                  <c:v>5.3415099765196226E-2</c:v>
                </c:pt>
                <c:pt idx="15">
                  <c:v>4.9726133198841602E-2</c:v>
                </c:pt>
                <c:pt idx="16">
                  <c:v>5.1947137418826853E-2</c:v>
                </c:pt>
                <c:pt idx="17">
                  <c:v>5.32498135684287E-2</c:v>
                </c:pt>
                <c:pt idx="18">
                  <c:v>5.1097381099530423E-2</c:v>
                </c:pt>
                <c:pt idx="19">
                  <c:v>5.2758501882890045E-2</c:v>
                </c:pt>
                <c:pt idx="20">
                  <c:v>5.240631986701335E-2</c:v>
                </c:pt>
                <c:pt idx="21">
                  <c:v>5.2278167831661358E-2</c:v>
                </c:pt>
                <c:pt idx="22">
                  <c:v>5.1955011586098929E-2</c:v>
                </c:pt>
                <c:pt idx="23">
                  <c:v>5.0327195029923964E-2</c:v>
                </c:pt>
                <c:pt idx="24">
                  <c:v>5.0418690795379528E-2</c:v>
                </c:pt>
                <c:pt idx="25">
                  <c:v>5.1399946386418358E-2</c:v>
                </c:pt>
                <c:pt idx="26">
                  <c:v>4.9638952279780671E-2</c:v>
                </c:pt>
                <c:pt idx="27">
                  <c:v>5.0256345063259357E-2</c:v>
                </c:pt>
                <c:pt idx="28">
                  <c:v>5.0965950488339733E-2</c:v>
                </c:pt>
                <c:pt idx="29">
                  <c:v>4.9021237839654515E-2</c:v>
                </c:pt>
                <c:pt idx="30">
                  <c:v>5.0961109439173667E-2</c:v>
                </c:pt>
                <c:pt idx="31">
                  <c:v>4.923797637362113E-2</c:v>
                </c:pt>
                <c:pt idx="32">
                  <c:v>4.9729658275400122E-2</c:v>
                </c:pt>
                <c:pt idx="33">
                  <c:v>5.0623594190981842E-2</c:v>
                </c:pt>
                <c:pt idx="34">
                  <c:v>4.8784838402002505E-2</c:v>
                </c:pt>
                <c:pt idx="35">
                  <c:v>4.8357454920156785E-2</c:v>
                </c:pt>
                <c:pt idx="36">
                  <c:v>4.8239577637159116E-2</c:v>
                </c:pt>
                <c:pt idx="37">
                  <c:v>4.8346059678890156E-2</c:v>
                </c:pt>
                <c:pt idx="38">
                  <c:v>4.9051933967004878E-2</c:v>
                </c:pt>
                <c:pt idx="39">
                  <c:v>4.8176376993710669E-2</c:v>
                </c:pt>
                <c:pt idx="40">
                  <c:v>4.8088959013542945E-2</c:v>
                </c:pt>
                <c:pt idx="41">
                  <c:v>4.7883309784416947E-2</c:v>
                </c:pt>
                <c:pt idx="42">
                  <c:v>4.777790202556785E-2</c:v>
                </c:pt>
                <c:pt idx="43">
                  <c:v>4.7808070436113424E-2</c:v>
                </c:pt>
                <c:pt idx="44">
                  <c:v>4.7972381659009813E-2</c:v>
                </c:pt>
                <c:pt idx="45">
                  <c:v>4.7878977535475237E-2</c:v>
                </c:pt>
                <c:pt idx="46">
                  <c:v>4.7909003231723646E-2</c:v>
                </c:pt>
                <c:pt idx="47">
                  <c:v>4.7555907217875427E-2</c:v>
                </c:pt>
                <c:pt idx="48">
                  <c:v>4.7755196583240664E-2</c:v>
                </c:pt>
                <c:pt idx="49">
                  <c:v>4.7704551271829335E-2</c:v>
                </c:pt>
                <c:pt idx="50">
                  <c:v>4.771254332448864E-2</c:v>
                </c:pt>
                <c:pt idx="51">
                  <c:v>4.7663131537287455E-2</c:v>
                </c:pt>
                <c:pt idx="52">
                  <c:v>4.7840059828331456E-2</c:v>
                </c:pt>
                <c:pt idx="53">
                  <c:v>4.8584753240015058E-2</c:v>
                </c:pt>
                <c:pt idx="54">
                  <c:v>4.7980573531052291E-2</c:v>
                </c:pt>
                <c:pt idx="55">
                  <c:v>4.7772503551402883E-2</c:v>
                </c:pt>
                <c:pt idx="56">
                  <c:v>4.8107225448607793E-2</c:v>
                </c:pt>
                <c:pt idx="57">
                  <c:v>4.8039077714917278E-2</c:v>
                </c:pt>
                <c:pt idx="58">
                  <c:v>4.8129230783437227E-2</c:v>
                </c:pt>
                <c:pt idx="59">
                  <c:v>4.8259594215531755E-2</c:v>
                </c:pt>
                <c:pt idx="60">
                  <c:v>4.7710550471068251E-2</c:v>
                </c:pt>
                <c:pt idx="61">
                  <c:v>4.7579284430359588E-2</c:v>
                </c:pt>
                <c:pt idx="62">
                  <c:v>4.8137237905925147E-2</c:v>
                </c:pt>
                <c:pt idx="63">
                  <c:v>4.8173707281426524E-2</c:v>
                </c:pt>
                <c:pt idx="64">
                  <c:v>4.8345526110347224E-2</c:v>
                </c:pt>
                <c:pt idx="65">
                  <c:v>4.8161437539567163E-2</c:v>
                </c:pt>
                <c:pt idx="66">
                  <c:v>4.9286339417113328E-2</c:v>
                </c:pt>
                <c:pt idx="67">
                  <c:v>4.7784969913661338E-2</c:v>
                </c:pt>
                <c:pt idx="68">
                  <c:v>4.7396592650873565E-2</c:v>
                </c:pt>
                <c:pt idx="69">
                  <c:v>4.7568998082689759E-2</c:v>
                </c:pt>
                <c:pt idx="70">
                  <c:v>4.7980793229949935E-2</c:v>
                </c:pt>
                <c:pt idx="71">
                  <c:v>4.8114209243052292E-2</c:v>
                </c:pt>
                <c:pt idx="72">
                  <c:v>4.8191385610955845E-2</c:v>
                </c:pt>
                <c:pt idx="73">
                  <c:v>4.8257630599230175E-2</c:v>
                </c:pt>
                <c:pt idx="74">
                  <c:v>4.8364741223658671E-2</c:v>
                </c:pt>
                <c:pt idx="75">
                  <c:v>4.8351921779910996E-2</c:v>
                </c:pt>
                <c:pt idx="76">
                  <c:v>4.8263750949383996E-2</c:v>
                </c:pt>
                <c:pt idx="77">
                  <c:v>4.8147348018424616E-2</c:v>
                </c:pt>
                <c:pt idx="78">
                  <c:v>4.8061645875440727E-2</c:v>
                </c:pt>
                <c:pt idx="79">
                  <c:v>4.7505836306522206E-2</c:v>
                </c:pt>
                <c:pt idx="80">
                  <c:v>4.798977537612141E-2</c:v>
                </c:pt>
                <c:pt idx="81">
                  <c:v>4.8475981791475373E-2</c:v>
                </c:pt>
                <c:pt idx="82">
                  <c:v>4.9378112059926524E-2</c:v>
                </c:pt>
                <c:pt idx="83">
                  <c:v>4.9826481510767441E-2</c:v>
                </c:pt>
                <c:pt idx="84">
                  <c:v>5.0597440424095981E-2</c:v>
                </c:pt>
                <c:pt idx="85">
                  <c:v>5.0893757158072692E-2</c:v>
                </c:pt>
                <c:pt idx="86">
                  <c:v>5.1023803001549566E-2</c:v>
                </c:pt>
                <c:pt idx="87">
                  <c:v>5.1207689854496981E-2</c:v>
                </c:pt>
                <c:pt idx="88">
                  <c:v>5.1223780819092089E-2</c:v>
                </c:pt>
                <c:pt idx="89">
                  <c:v>5.199256482066545E-2</c:v>
                </c:pt>
                <c:pt idx="90">
                  <c:v>5.1413225031298151E-2</c:v>
                </c:pt>
                <c:pt idx="91">
                  <c:v>5.1640648985009543E-2</c:v>
                </c:pt>
                <c:pt idx="92">
                  <c:v>5.2054507749234681E-2</c:v>
                </c:pt>
                <c:pt idx="93">
                  <c:v>5.2150773499112103E-2</c:v>
                </c:pt>
                <c:pt idx="94">
                  <c:v>5.1635056645542576E-2</c:v>
                </c:pt>
                <c:pt idx="95">
                  <c:v>5.2073170085672339E-2</c:v>
                </c:pt>
                <c:pt idx="96">
                  <c:v>5.1561777107716485E-2</c:v>
                </c:pt>
                <c:pt idx="97">
                  <c:v>5.2096949188640572E-2</c:v>
                </c:pt>
                <c:pt idx="98">
                  <c:v>5.1695331318294818E-2</c:v>
                </c:pt>
                <c:pt idx="99">
                  <c:v>5.2295732742749713E-2</c:v>
                </c:pt>
                <c:pt idx="100">
                  <c:v>5.183518705717307E-2</c:v>
                </c:pt>
                <c:pt idx="101">
                  <c:v>5.2309161342540211E-2</c:v>
                </c:pt>
                <c:pt idx="102">
                  <c:v>5.2020096356780135E-2</c:v>
                </c:pt>
                <c:pt idx="103">
                  <c:v>5.2234041042319136E-2</c:v>
                </c:pt>
                <c:pt idx="104">
                  <c:v>5.1966081260914461E-2</c:v>
                </c:pt>
                <c:pt idx="105">
                  <c:v>5.2142726307731507E-2</c:v>
                </c:pt>
                <c:pt idx="106">
                  <c:v>5.2071865151094292E-2</c:v>
                </c:pt>
                <c:pt idx="107">
                  <c:v>5.219344868681472E-2</c:v>
                </c:pt>
                <c:pt idx="108">
                  <c:v>5.2130340192956752E-2</c:v>
                </c:pt>
                <c:pt idx="109">
                  <c:v>5.2076862432035305E-2</c:v>
                </c:pt>
                <c:pt idx="110">
                  <c:v>5.2207972457750239E-2</c:v>
                </c:pt>
                <c:pt idx="111">
                  <c:v>5.2037432912176176E-2</c:v>
                </c:pt>
                <c:pt idx="112">
                  <c:v>5.2197523172366048E-2</c:v>
                </c:pt>
                <c:pt idx="113">
                  <c:v>5.2186045035544699E-2</c:v>
                </c:pt>
                <c:pt idx="114">
                  <c:v>5.2032330453310245E-2</c:v>
                </c:pt>
                <c:pt idx="115">
                  <c:v>5.1788754030938071E-2</c:v>
                </c:pt>
                <c:pt idx="116">
                  <c:v>5.2078267883819029E-2</c:v>
                </c:pt>
                <c:pt idx="117">
                  <c:v>5.2088332467197566E-2</c:v>
                </c:pt>
                <c:pt idx="118">
                  <c:v>5.2146753052942911E-2</c:v>
                </c:pt>
                <c:pt idx="119">
                  <c:v>5.2224213052077292E-2</c:v>
                </c:pt>
                <c:pt idx="120">
                  <c:v>5.2175834101437966E-2</c:v>
                </c:pt>
                <c:pt idx="121">
                  <c:v>5.2224775341048822E-2</c:v>
                </c:pt>
                <c:pt idx="122">
                  <c:v>5.209163727683009E-2</c:v>
                </c:pt>
                <c:pt idx="123">
                  <c:v>5.2167456914643827E-2</c:v>
                </c:pt>
                <c:pt idx="124">
                  <c:v>5.2165608358352954E-2</c:v>
                </c:pt>
                <c:pt idx="125">
                  <c:v>5.2134454009491793E-2</c:v>
                </c:pt>
                <c:pt idx="126">
                  <c:v>5.2093135049106794E-2</c:v>
                </c:pt>
                <c:pt idx="127">
                  <c:v>5.2103529671247574E-2</c:v>
                </c:pt>
                <c:pt idx="128">
                  <c:v>5.2041248649992912E-2</c:v>
                </c:pt>
                <c:pt idx="129">
                  <c:v>5.1964064330880438E-2</c:v>
                </c:pt>
                <c:pt idx="130">
                  <c:v>5.1937292972053545E-2</c:v>
                </c:pt>
                <c:pt idx="131">
                  <c:v>5.1891191517759137E-2</c:v>
                </c:pt>
                <c:pt idx="132">
                  <c:v>5.1810753423257805E-2</c:v>
                </c:pt>
                <c:pt idx="133">
                  <c:v>5.1663703562855386E-2</c:v>
                </c:pt>
                <c:pt idx="134">
                  <c:v>5.1633010712451688E-2</c:v>
                </c:pt>
                <c:pt idx="135">
                  <c:v>5.1492123950617495E-2</c:v>
                </c:pt>
                <c:pt idx="136">
                  <c:v>5.1375742369443748E-2</c:v>
                </c:pt>
                <c:pt idx="137">
                  <c:v>5.1197367469542981E-2</c:v>
                </c:pt>
                <c:pt idx="138">
                  <c:v>5.0993796719792039E-2</c:v>
                </c:pt>
                <c:pt idx="139">
                  <c:v>5.072915608976189E-2</c:v>
                </c:pt>
                <c:pt idx="140">
                  <c:v>5.0462536006599328E-2</c:v>
                </c:pt>
                <c:pt idx="141">
                  <c:v>5.0287699461051494E-2</c:v>
                </c:pt>
                <c:pt idx="142">
                  <c:v>5.0104558170795385E-2</c:v>
                </c:pt>
                <c:pt idx="143">
                  <c:v>5.0011547473694851E-2</c:v>
                </c:pt>
                <c:pt idx="144">
                  <c:v>4.9988917867951746E-2</c:v>
                </c:pt>
                <c:pt idx="145">
                  <c:v>4.9838745521965301E-2</c:v>
                </c:pt>
                <c:pt idx="146">
                  <c:v>4.9655642821911483E-2</c:v>
                </c:pt>
                <c:pt idx="147">
                  <c:v>4.9581554480292327E-2</c:v>
                </c:pt>
                <c:pt idx="148">
                  <c:v>4.9425244306879133E-2</c:v>
                </c:pt>
                <c:pt idx="149">
                  <c:v>4.9301836322181825E-2</c:v>
                </c:pt>
                <c:pt idx="150">
                  <c:v>4.9089094580284751E-2</c:v>
                </c:pt>
                <c:pt idx="151">
                  <c:v>4.8890929139355027E-2</c:v>
                </c:pt>
                <c:pt idx="152">
                  <c:v>4.863898010736481E-2</c:v>
                </c:pt>
                <c:pt idx="153">
                  <c:v>4.8211600118083134E-2</c:v>
                </c:pt>
                <c:pt idx="154">
                  <c:v>4.8257247302242776E-2</c:v>
                </c:pt>
                <c:pt idx="155">
                  <c:v>4.8128975805329863E-2</c:v>
                </c:pt>
                <c:pt idx="156">
                  <c:v>4.7850341401497604E-2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6B-4094-B990-E7D67D04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002320"/>
        <c:axId val="297004640"/>
      </c:scatterChart>
      <c:valAx>
        <c:axId val="804002320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297004640"/>
        <c:crosses val="autoZero"/>
        <c:crossBetween val="midCat"/>
      </c:valAx>
      <c:valAx>
        <c:axId val="297004640"/>
        <c:scaling>
          <c:orientation val="minMax"/>
          <c:min val="3.000000000000000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en-US"/>
                  <a:t>Yield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80400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371475</xdr:colOff>
          <xdr:row>3</xdr:row>
          <xdr:rowOff>57150</xdr:rowOff>
        </xdr:from>
        <xdr:to>
          <xdr:col>5</xdr:col>
          <xdr:colOff>428625</xdr:colOff>
          <xdr:row>4</xdr:row>
          <xdr:rowOff>104775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476250</xdr:colOff>
      <xdr:row>2</xdr:row>
      <xdr:rowOff>57150</xdr:rowOff>
    </xdr:from>
    <xdr:ext cx="4634154" cy="23660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86550" y="476250"/>
          <a:ext cx="4634154" cy="23660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latin typeface="Book Antiqua" panose="02040602050305030304" pitchFamily="18" charset="0"/>
            </a:rPr>
            <a:t>Columns in table:</a:t>
          </a:r>
        </a:p>
        <a:p>
          <a:endParaRPr lang="en-US" sz="1100">
            <a:latin typeface="Book Antiqua" panose="02040602050305030304" pitchFamily="18" charset="0"/>
          </a:endParaRPr>
        </a:p>
        <a:p>
          <a:r>
            <a:rPr lang="en-US" sz="1100">
              <a:latin typeface="Book Antiqua" panose="02040602050305030304" pitchFamily="18" charset="0"/>
            </a:rPr>
            <a:t>1) Zero-coupon</a:t>
          </a:r>
          <a:r>
            <a:rPr lang="en-US" sz="1100" baseline="0">
              <a:latin typeface="Book Antiqua" panose="02040602050305030304" pitchFamily="18" charset="0"/>
            </a:rPr>
            <a:t> rate is determined by yield curve assumption.</a:t>
          </a:r>
        </a:p>
        <a:p>
          <a:r>
            <a:rPr lang="en-US" sz="1100" baseline="0">
              <a:latin typeface="Book Antiqua" panose="02040602050305030304" pitchFamily="18" charset="0"/>
            </a:rPr>
            <a:t>2) Discount factor is PV of 1 using zero-coupon rate.</a:t>
          </a:r>
        </a:p>
        <a:p>
          <a:r>
            <a:rPr lang="en-US" sz="1100" baseline="0">
              <a:latin typeface="Book Antiqua" panose="02040602050305030304" pitchFamily="18" charset="0"/>
            </a:rPr>
            <a:t>3) Cash flow is annualized coupon rate divided by 2 times the face </a:t>
          </a:r>
        </a:p>
        <a:p>
          <a:r>
            <a:rPr lang="en-US" sz="1100" baseline="0">
              <a:latin typeface="Book Antiqua" panose="02040602050305030304" pitchFamily="18" charset="0"/>
            </a:rPr>
            <a:t>value of the bond (i.e., bonds have semi-annual coupons). At the time </a:t>
          </a:r>
        </a:p>
        <a:p>
          <a:r>
            <a:rPr lang="en-US" sz="1100" baseline="0">
              <a:latin typeface="Book Antiqua" panose="02040602050305030304" pitchFamily="18" charset="0"/>
            </a:rPr>
            <a:t>of the last payment, the face value or principl is also repaid.</a:t>
          </a:r>
        </a:p>
        <a:p>
          <a:r>
            <a:rPr lang="en-US" sz="1100" baseline="0">
              <a:latin typeface="Book Antiqua" panose="02040602050305030304" pitchFamily="18" charset="0"/>
            </a:rPr>
            <a:t>4) DCF is PV of promised cash flow.</a:t>
          </a:r>
        </a:p>
        <a:p>
          <a:r>
            <a:rPr lang="en-US" sz="1100" baseline="0">
              <a:latin typeface="Book Antiqua" panose="02040602050305030304" pitchFamily="18" charset="0"/>
            </a:rPr>
            <a:t>5) Market-value weight is DCF divided by the overall coupon-bearing</a:t>
          </a:r>
        </a:p>
        <a:p>
          <a:r>
            <a:rPr lang="en-US" sz="1100" baseline="0">
              <a:latin typeface="Book Antiqua" panose="02040602050305030304" pitchFamily="18" charset="0"/>
            </a:rPr>
            <a:t>bond value.</a:t>
          </a:r>
        </a:p>
        <a:p>
          <a:r>
            <a:rPr lang="en-US" sz="1100" baseline="0">
              <a:latin typeface="Book Antiqua" panose="02040602050305030304" pitchFamily="18" charset="0"/>
            </a:rPr>
            <a:t>6) Contributed duration is market-value weight times term to maturity </a:t>
          </a:r>
        </a:p>
        <a:p>
          <a:r>
            <a:rPr lang="en-US" sz="1100" baseline="0">
              <a:latin typeface="Book Antiqua" panose="02040602050305030304" pitchFamily="18" charset="0"/>
            </a:rPr>
            <a:t>of dicount bond.</a:t>
          </a:r>
        </a:p>
        <a:p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7</xdr:row>
      <xdr:rowOff>161925</xdr:rowOff>
    </xdr:from>
    <xdr:to>
      <xdr:col>10</xdr:col>
      <xdr:colOff>0</xdr:colOff>
      <xdr:row>20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1</xdr:row>
          <xdr:rowOff>47625</xdr:rowOff>
        </xdr:from>
        <xdr:to>
          <xdr:col>6</xdr:col>
          <xdr:colOff>466725</xdr:colOff>
          <xdr:row>2</xdr:row>
          <xdr:rowOff>95250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7</xdr:row>
      <xdr:rowOff>161925</xdr:rowOff>
    </xdr:from>
    <xdr:to>
      <xdr:col>11</xdr:col>
      <xdr:colOff>228600</xdr:colOff>
      <xdr:row>20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1</xdr:row>
          <xdr:rowOff>47625</xdr:rowOff>
        </xdr:from>
        <xdr:to>
          <xdr:col>6</xdr:col>
          <xdr:colOff>466725</xdr:colOff>
          <xdr:row>3</xdr:row>
          <xdr:rowOff>95250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142875</xdr:colOff>
      <xdr:row>11</xdr:row>
      <xdr:rowOff>152400</xdr:rowOff>
    </xdr:from>
    <xdr:to>
      <xdr:col>8</xdr:col>
      <xdr:colOff>142875</xdr:colOff>
      <xdr:row>12</xdr:row>
      <xdr:rowOff>190500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715000" y="2457450"/>
          <a:ext cx="0" cy="247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238125</xdr:colOff>
      <xdr:row>11</xdr:row>
      <xdr:rowOff>85725</xdr:rowOff>
    </xdr:from>
    <xdr:ext cx="310085" cy="26244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810250" y="2390775"/>
          <a:ext cx="310085" cy="262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latin typeface="Book Antiqua" panose="02040602050305030304" pitchFamily="18" charset="0"/>
            </a:rPr>
            <a:t>dr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124200" cy="11441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676400"/>
          <a:ext cx="3124200" cy="114415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  <a:effectLst/>
            <a:latin typeface="Book Antiqua" panose="020406020503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T-bill discount is assumed to be midpoint between the bid and ask discount quotes.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 baseline="0">
            <a:solidFill>
              <a:schemeClr val="tx1"/>
            </a:solidFill>
            <a:effectLst/>
            <a:latin typeface="Book Antiqua" panose="020406020503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Note</a:t>
          </a: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: Edit only green highlighted fields.</a:t>
          </a:r>
          <a:endParaRPr lang="en-US">
            <a:effectLst/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76200</xdr:rowOff>
    </xdr:from>
    <xdr:ext cx="2486025" cy="131946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1524000"/>
          <a:ext cx="2486025" cy="131946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  <a:effectLst/>
            <a:latin typeface="Book Antiqua" panose="020406020503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none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Bond price is midpoint between the bid and ask price quotes.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u="none" baseline="0">
            <a:solidFill>
              <a:schemeClr val="tx1"/>
            </a:solidFill>
            <a:effectLst/>
            <a:latin typeface="Book Antiqua" panose="020406020503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Note</a:t>
          </a: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: Edit only green highlighted fields.</a:t>
          </a:r>
          <a:endParaRPr lang="en-US">
            <a:effectLst/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185737</xdr:colOff>
      <xdr:row>0</xdr:row>
      <xdr:rowOff>0</xdr:rowOff>
    </xdr:from>
    <xdr:to>
      <xdr:col>17</xdr:col>
      <xdr:colOff>490537</xdr:colOff>
      <xdr:row>13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57150</xdr:colOff>
      <xdr:row>15</xdr:row>
      <xdr:rowOff>47625</xdr:rowOff>
    </xdr:from>
    <xdr:ext cx="5335307" cy="23660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038975" y="3190875"/>
          <a:ext cx="5335307" cy="23660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 b="1">
              <a:latin typeface="Book Antiqua" panose="02040602050305030304" pitchFamily="18" charset="0"/>
            </a:rPr>
            <a:t>Observed zero-coupon yield curve - US Treasuries - T-bills</a:t>
          </a:r>
        </a:p>
        <a:p>
          <a:endParaRPr lang="en-US" sz="1100">
            <a:latin typeface="Book Antiqua" panose="02040602050305030304" pitchFamily="18" charset="0"/>
          </a:endParaRPr>
        </a:p>
        <a:p>
          <a:r>
            <a:rPr lang="en-US" sz="1100">
              <a:latin typeface="Book Antiqua" panose="02040602050305030304" pitchFamily="18" charset="0"/>
            </a:rPr>
            <a:t>1) T-bill discounts are drawn from Refinitiv Workspace on 20231030.</a:t>
          </a:r>
        </a:p>
        <a:p>
          <a:endParaRPr lang="en-US" sz="1100">
            <a:latin typeface="Book Antiqua" panose="02040602050305030304" pitchFamily="18" charset="0"/>
          </a:endParaRPr>
        </a:p>
        <a:p>
          <a:r>
            <a:rPr lang="en-US" sz="1100">
              <a:latin typeface="Book Antiqua" panose="02040602050305030304" pitchFamily="18" charset="0"/>
            </a:rPr>
            <a:t>2) T-bills are quoted as a discount from a</a:t>
          </a:r>
          <a:r>
            <a:rPr lang="en-US" sz="1100" baseline="0">
              <a:latin typeface="Book Antiqua" panose="02040602050305030304" pitchFamily="18" charset="0"/>
            </a:rPr>
            <a:t> par value using a 360-day banker's year.</a:t>
          </a:r>
        </a:p>
        <a:p>
          <a:r>
            <a:rPr lang="en-US" sz="1100" baseline="0">
              <a:latin typeface="Book Antiqua" panose="02040602050305030304" pitchFamily="18" charset="0"/>
            </a:rPr>
            <a:t>To determine the price of a T-bill, we use </a:t>
          </a:r>
        </a:p>
        <a:p>
          <a:endParaRPr lang="en-US" sz="1100" baseline="0">
            <a:latin typeface="Book Antiqua" panose="02040602050305030304" pitchFamily="18" charset="0"/>
          </a:endParaRPr>
        </a:p>
        <a:p>
          <a:pPr algn="ctr"/>
          <a:r>
            <a:rPr lang="en-US" sz="1100" baseline="0">
              <a:latin typeface="Book Antiqua" panose="02040602050305030304" pitchFamily="18" charset="0"/>
            </a:rPr>
            <a:t>Price = 100 - Discount x (n/360)</a:t>
          </a:r>
        </a:p>
        <a:p>
          <a:pPr algn="ctr"/>
          <a:endParaRPr lang="en-US" sz="1100" baseline="0">
            <a:latin typeface="Book Antiqua" panose="02040602050305030304" pitchFamily="18" charset="0"/>
          </a:endParaRPr>
        </a:p>
        <a:p>
          <a:pPr algn="l"/>
          <a:r>
            <a:rPr lang="en-US" sz="1100" baseline="0">
              <a:latin typeface="Book Antiqua" panose="02040602050305030304" pitchFamily="18" charset="0"/>
            </a:rPr>
            <a:t>where n is the number of days to maturity. To determine the implied zero-coupon </a:t>
          </a:r>
        </a:p>
        <a:p>
          <a:pPr algn="l"/>
          <a:r>
            <a:rPr lang="en-US" sz="1100" baseline="0">
              <a:latin typeface="Book Antiqua" panose="02040602050305030304" pitchFamily="18" charset="0"/>
            </a:rPr>
            <a:t>rate from the price, we use</a:t>
          </a:r>
        </a:p>
        <a:p>
          <a:pPr algn="l"/>
          <a:endParaRPr lang="en-US" sz="1100" baseline="0">
            <a:latin typeface="Book Antiqua" panose="02040602050305030304" pitchFamily="18" charset="0"/>
          </a:endParaRPr>
        </a:p>
        <a:p>
          <a:pPr algn="ctr"/>
          <a:r>
            <a:rPr lang="en-US" sz="1100" baseline="0">
              <a:latin typeface="Book Antiqua" panose="02040602050305030304" pitchFamily="18" charset="0"/>
            </a:rPr>
            <a:t>Implied spot rate = ln(100/Price) / (n/365)</a:t>
          </a:r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0</xdr:row>
      <xdr:rowOff>190500</xdr:rowOff>
    </xdr:from>
    <xdr:to>
      <xdr:col>10</xdr:col>
      <xdr:colOff>581025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581025</xdr:colOff>
      <xdr:row>15</xdr:row>
      <xdr:rowOff>9525</xdr:rowOff>
    </xdr:from>
    <xdr:ext cx="4672048" cy="184011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038975" y="3152775"/>
          <a:ext cx="4672048" cy="184011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0" u="none" strike="noStrike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Observed zero-coupon yield curve - US Treasuries - Strip bonds</a:t>
          </a:r>
          <a:r>
            <a:rPr lang="en-US" b="1">
              <a:latin typeface="Book Antiqua" panose="02040602050305030304" pitchFamily="18" charset="0"/>
            </a:rPr>
            <a:t> </a:t>
          </a:r>
          <a:endParaRPr lang="en-US" sz="1100" b="1"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1) Strip bond prices are drawn from Refinitiv Workspace on 20231030.</a:t>
          </a:r>
          <a:endParaRPr lang="en-US">
            <a:effectLst/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  <a:p>
          <a:r>
            <a:rPr lang="en-US" sz="1100">
              <a:latin typeface="Book Antiqua" panose="02040602050305030304" pitchFamily="18" charset="0"/>
            </a:rPr>
            <a:t>2) Strip bonds are quoted as discount bond</a:t>
          </a:r>
          <a:r>
            <a:rPr lang="en-US" sz="1100" baseline="0">
              <a:latin typeface="Book Antiqua" panose="02040602050305030304" pitchFamily="18" charset="0"/>
            </a:rPr>
            <a:t> </a:t>
          </a:r>
          <a:r>
            <a:rPr lang="en-US" sz="1100">
              <a:latin typeface="Book Antiqua" panose="02040602050305030304" pitchFamily="18" charset="0"/>
            </a:rPr>
            <a:t>prices per 100</a:t>
          </a:r>
          <a:r>
            <a:rPr lang="en-US" sz="1100" baseline="0">
              <a:latin typeface="Book Antiqua" panose="02040602050305030304" pitchFamily="18" charset="0"/>
            </a:rPr>
            <a:t> in par value</a:t>
          </a:r>
        </a:p>
        <a:p>
          <a:r>
            <a:rPr lang="en-US" sz="1100" baseline="0">
              <a:latin typeface="Book Antiqua" panose="02040602050305030304" pitchFamily="18" charset="0"/>
            </a:rPr>
            <a:t>To determine the implied zero-coupon rate, we use</a:t>
          </a:r>
        </a:p>
        <a:p>
          <a:pPr algn="l"/>
          <a:endParaRPr lang="en-US" sz="1100" baseline="0">
            <a:latin typeface="Book Antiqua" panose="02040602050305030304" pitchFamily="18" charset="0"/>
          </a:endParaRPr>
        </a:p>
        <a:p>
          <a:pPr algn="ctr"/>
          <a:r>
            <a:rPr lang="en-US" sz="1100" baseline="0">
              <a:latin typeface="Book Antiqua" panose="02040602050305030304" pitchFamily="18" charset="0"/>
            </a:rPr>
            <a:t>Implied spot rate = ln(100/Price) / T</a:t>
          </a:r>
        </a:p>
        <a:p>
          <a:pPr algn="ctr"/>
          <a:endParaRPr lang="en-US" sz="1100" baseline="0">
            <a:latin typeface="Book Antiqua" panose="02040602050305030304" pitchFamily="18" charset="0"/>
          </a:endParaRPr>
        </a:p>
        <a:p>
          <a:pPr algn="l"/>
          <a:r>
            <a:rPr lang="en-US" sz="1100" baseline="0">
              <a:latin typeface="Book Antiqua" panose="02040602050305030304" pitchFamily="18" charset="0"/>
            </a:rPr>
            <a:t>where T is the time to maturity expressed in years.</a:t>
          </a:r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</xdr:colOff>
      <xdr:row>1</xdr:row>
      <xdr:rowOff>0</xdr:rowOff>
    </xdr:from>
    <xdr:to>
      <xdr:col>11</xdr:col>
      <xdr:colOff>461962</xdr:colOff>
      <xdr:row>14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0</xdr:colOff>
      <xdr:row>15</xdr:row>
      <xdr:rowOff>0</xdr:rowOff>
    </xdr:from>
    <xdr:ext cx="4699941" cy="148951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971925" y="3143250"/>
          <a:ext cx="4699941" cy="148951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0" u="none" strike="noStrike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Observed zero-coupon yield curve - US Treasuries - Discount</a:t>
          </a:r>
          <a:r>
            <a:rPr lang="en-US" sz="1100" b="1" i="0" u="none" strike="noStrike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 bonds</a:t>
          </a:r>
          <a:endParaRPr lang="en-US" sz="1100" b="1"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1) Combine implied yields of US T-bill and strip bond sheets (since they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are both discount bond rates) to fill in maturities from 1 day to 30 years</a:t>
          </a: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and examine full term structure.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latin typeface="Book Antiqua" panose="02040602050305030304" pitchFamily="18" charset="0"/>
          </a:endParaRPr>
        </a:p>
        <a:p>
          <a:r>
            <a:rPr lang="en-US" sz="1100">
              <a:latin typeface="Book Antiqua" panose="02040602050305030304" pitchFamily="18" charset="0"/>
            </a:rPr>
            <a:t>2) Zero-coupon term structure on 20231030 was extremely unusual. </a:t>
          </a:r>
        </a:p>
        <a:p>
          <a:r>
            <a:rPr lang="en-US" sz="1100">
              <a:latin typeface="Book Antiqua" panose="02040602050305030304" pitchFamily="18" charset="0"/>
            </a:rPr>
            <a:t>Typically, it</a:t>
          </a:r>
          <a:r>
            <a:rPr lang="en-US" sz="1100" baseline="0">
              <a:latin typeface="Book Antiqua" panose="02040602050305030304" pitchFamily="18" charset="0"/>
            </a:rPr>
            <a:t> is montonically upward sloping.</a:t>
          </a:r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1</xdr:row>
      <xdr:rowOff>161925</xdr:rowOff>
    </xdr:from>
    <xdr:ext cx="3390900" cy="307250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419475" y="371475"/>
          <a:ext cx="3390900" cy="307250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latin typeface="Book Antiqua" panose="02040602050305030304" pitchFamily="18" charset="0"/>
            </a:rPr>
            <a:t>This</a:t>
          </a:r>
          <a:r>
            <a:rPr lang="en-US" sz="1100" baseline="0">
              <a:latin typeface="Book Antiqua" panose="02040602050305030304" pitchFamily="18" charset="0"/>
            </a:rPr>
            <a:t> sheet is intended to show how to create a forward loan from two T-bills with different maturity dates. The T-bill discount information for 20231030 is contained in the sheet T-bills. </a:t>
          </a:r>
        </a:p>
        <a:p>
          <a:endParaRPr lang="en-US" sz="1100" baseline="0">
            <a:latin typeface="Book Antiqua" panose="02040602050305030304" pitchFamily="18" charset="0"/>
          </a:endParaRPr>
        </a:p>
        <a:p>
          <a:r>
            <a:rPr lang="en-US" sz="1100" baseline="0">
              <a:latin typeface="Book Antiqua" panose="02040602050305030304" pitchFamily="18" charset="0"/>
            </a:rPr>
            <a:t>To borrow money for the forward loan period, (a) buy the short-term T-bill and (b) sell the longer term T-bill, and then examine the cash flows and implied forward rate.</a:t>
          </a:r>
        </a:p>
        <a:p>
          <a:endParaRPr lang="en-US" sz="1100" baseline="0">
            <a:latin typeface="Book Antiqua" panose="0204060205030503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To lend money for the forward loan period, (a) sell the shorter term T-bill and (b) buy the longer term T-bill, and then examine the cash flows and implied forward rate.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  <a:effectLst/>
            <a:latin typeface="Book Antiqua" panose="020406020503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Note</a:t>
          </a:r>
          <a:r>
            <a:rPr lang="en-US" sz="1100" baseline="0">
              <a:solidFill>
                <a:schemeClr val="tx1"/>
              </a:solidFill>
              <a:effectLst/>
              <a:latin typeface="Book Antiqua" panose="02040602050305030304" pitchFamily="18" charset="0"/>
              <a:ea typeface="+mn-ea"/>
              <a:cs typeface="+mn-cs"/>
            </a:rPr>
            <a:t>: Edit only green highlighted fields.</a:t>
          </a:r>
          <a:endParaRPr lang="en-US">
            <a:effectLst/>
            <a:latin typeface="Book Antiqua" panose="02040602050305030304" pitchFamily="18" charset="0"/>
          </a:endParaRPr>
        </a:p>
        <a:p>
          <a:endParaRPr lang="en-US" sz="1100">
            <a:latin typeface="Book Antiqua" panose="0204060205030503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1F7A-304A-4CD0-9951-5186A8917197}">
  <dimension ref="A1:G72"/>
  <sheetViews>
    <sheetView showGridLines="0" tabSelected="1" workbookViewId="0">
      <selection activeCell="K23" sqref="K23"/>
    </sheetView>
  </sheetViews>
  <sheetFormatPr defaultRowHeight="16.5" x14ac:dyDescent="0.3"/>
  <cols>
    <col min="1" max="1" width="18" style="54" customWidth="1"/>
    <col min="2" max="2" width="8.140625" style="54" bestFit="1" customWidth="1"/>
    <col min="3" max="3" width="10" style="54" bestFit="1" customWidth="1"/>
    <col min="4" max="4" width="9.5703125" style="54" bestFit="1" customWidth="1"/>
    <col min="5" max="5" width="12.42578125" style="54" bestFit="1" customWidth="1"/>
    <col min="6" max="6" width="14.5703125" style="54" bestFit="1" customWidth="1"/>
    <col min="7" max="7" width="12.5703125" style="54" customWidth="1"/>
    <col min="8" max="9" width="9.140625" style="54"/>
    <col min="10" max="13" width="9.85546875" style="54" customWidth="1"/>
    <col min="14" max="16384" width="9.140625" style="54"/>
  </cols>
  <sheetData>
    <row r="1" spans="1:7" x14ac:dyDescent="0.3">
      <c r="A1" s="85" t="s">
        <v>42</v>
      </c>
      <c r="B1" s="86"/>
      <c r="C1" s="86"/>
      <c r="D1" s="86"/>
      <c r="E1" s="86"/>
      <c r="F1" s="86"/>
      <c r="G1" s="87"/>
    </row>
    <row r="2" spans="1:7" x14ac:dyDescent="0.3">
      <c r="A2" s="54" t="s">
        <v>43</v>
      </c>
      <c r="B2" s="84">
        <v>0.08</v>
      </c>
    </row>
    <row r="3" spans="1:7" x14ac:dyDescent="0.3">
      <c r="A3" s="54" t="s">
        <v>3</v>
      </c>
      <c r="B3" s="54">
        <v>30</v>
      </c>
      <c r="D3" s="85" t="s">
        <v>32</v>
      </c>
      <c r="E3" s="86"/>
      <c r="F3" s="86"/>
      <c r="G3" s="87"/>
    </row>
    <row r="4" spans="1:7" x14ac:dyDescent="0.3">
      <c r="A4" s="54" t="s">
        <v>4</v>
      </c>
      <c r="B4" s="54">
        <v>100</v>
      </c>
    </row>
    <row r="5" spans="1:7" x14ac:dyDescent="0.3">
      <c r="A5" s="54" t="s">
        <v>44</v>
      </c>
      <c r="B5" s="65">
        <f>SUM(E13:E72)</f>
        <v>145.43966643128533</v>
      </c>
      <c r="E5" s="56"/>
      <c r="F5" s="56"/>
    </row>
    <row r="6" spans="1:7" x14ac:dyDescent="0.3">
      <c r="A6" s="54" t="s">
        <v>45</v>
      </c>
      <c r="B6" s="65">
        <f>SUM(F13:F72)</f>
        <v>1.0000000000000002</v>
      </c>
      <c r="E6" s="58" t="s">
        <v>40</v>
      </c>
      <c r="F6" s="59">
        <v>0.02</v>
      </c>
      <c r="G6" s="55"/>
    </row>
    <row r="7" spans="1:7" x14ac:dyDescent="0.3">
      <c r="A7" s="54" t="s">
        <v>46</v>
      </c>
      <c r="B7" s="65">
        <f>SUM(G13:G72)</f>
        <v>13.842867766974486</v>
      </c>
      <c r="E7" s="58" t="s">
        <v>41</v>
      </c>
      <c r="F7" s="59">
        <v>0.01</v>
      </c>
      <c r="G7" s="55"/>
    </row>
    <row r="8" spans="1:7" x14ac:dyDescent="0.3">
      <c r="E8" s="55"/>
      <c r="F8" s="55"/>
      <c r="G8" s="55"/>
    </row>
    <row r="9" spans="1:7" x14ac:dyDescent="0.3">
      <c r="A9" s="70"/>
      <c r="B9" s="69" t="s">
        <v>33</v>
      </c>
      <c r="C9" s="69"/>
      <c r="D9" s="69" t="s">
        <v>70</v>
      </c>
      <c r="E9" s="69"/>
      <c r="F9" s="69"/>
      <c r="G9" s="71"/>
    </row>
    <row r="10" spans="1:7" x14ac:dyDescent="0.3">
      <c r="A10" s="72" t="s">
        <v>35</v>
      </c>
      <c r="B10" s="73" t="s">
        <v>36</v>
      </c>
      <c r="C10" s="73" t="s">
        <v>0</v>
      </c>
      <c r="D10" s="73" t="s">
        <v>71</v>
      </c>
      <c r="E10" s="73" t="s">
        <v>47</v>
      </c>
      <c r="F10" s="74" t="s">
        <v>53</v>
      </c>
      <c r="G10" s="75" t="s">
        <v>72</v>
      </c>
    </row>
    <row r="11" spans="1:7" x14ac:dyDescent="0.3">
      <c r="A11" s="76" t="s">
        <v>38</v>
      </c>
      <c r="B11" s="77" t="s">
        <v>26</v>
      </c>
      <c r="C11" s="77" t="s">
        <v>48</v>
      </c>
      <c r="D11" s="77" t="s">
        <v>49</v>
      </c>
      <c r="E11" s="78" t="s">
        <v>50</v>
      </c>
      <c r="F11" s="78" t="s">
        <v>54</v>
      </c>
      <c r="G11" s="79" t="s">
        <v>51</v>
      </c>
    </row>
    <row r="12" spans="1:7" x14ac:dyDescent="0.3">
      <c r="A12" s="60">
        <v>0</v>
      </c>
      <c r="B12" s="61">
        <f t="shared" ref="B12:B72" si="0">$F$6+$F$7*LN(1+A12)</f>
        <v>0.02</v>
      </c>
      <c r="C12" s="61">
        <f>EXP(-B12*A12)</f>
        <v>1</v>
      </c>
      <c r="D12" s="61"/>
      <c r="E12" s="62"/>
      <c r="F12" s="62"/>
      <c r="G12" s="62"/>
    </row>
    <row r="13" spans="1:7" x14ac:dyDescent="0.3">
      <c r="A13" s="60">
        <f>A12+0.5</f>
        <v>0.5</v>
      </c>
      <c r="B13" s="61">
        <f t="shared" si="0"/>
        <v>2.4054651081081645E-2</v>
      </c>
      <c r="C13" s="61">
        <f t="shared" ref="C13:C72" si="1">EXP(-B13*A13)</f>
        <v>0.98804471363716939</v>
      </c>
      <c r="D13" s="61">
        <f t="shared" ref="D13:D71" si="2">$B$2/2*$B$4</f>
        <v>4</v>
      </c>
      <c r="E13" s="62">
        <f>C13*D13</f>
        <v>3.9521788545486776</v>
      </c>
      <c r="F13" s="62">
        <f>E13/$B$5</f>
        <v>2.7174009343702191E-2</v>
      </c>
      <c r="G13" s="62">
        <f>F13*A13</f>
        <v>1.3587004671851095E-2</v>
      </c>
    </row>
    <row r="14" spans="1:7" x14ac:dyDescent="0.3">
      <c r="A14" s="60">
        <f t="shared" ref="A14:A72" si="3">A13+0.5</f>
        <v>1</v>
      </c>
      <c r="B14" s="61">
        <f t="shared" si="0"/>
        <v>2.6931471805599454E-2</v>
      </c>
      <c r="C14" s="61">
        <f t="shared" si="1"/>
        <v>0.97342794649827757</v>
      </c>
      <c r="D14" s="61">
        <f t="shared" si="2"/>
        <v>4</v>
      </c>
      <c r="E14" s="62">
        <f t="shared" ref="E14:E72" si="4">C14*D14</f>
        <v>3.8937117859931103</v>
      </c>
      <c r="F14" s="62">
        <f t="shared" ref="F14:F72" si="5">E14/$B$5</f>
        <v>2.6772007125255199E-2</v>
      </c>
      <c r="G14" s="62">
        <f t="shared" ref="G14:G72" si="6">F14*A14</f>
        <v>2.6772007125255199E-2</v>
      </c>
    </row>
    <row r="15" spans="1:7" x14ac:dyDescent="0.3">
      <c r="A15" s="60">
        <f t="shared" si="3"/>
        <v>1.5</v>
      </c>
      <c r="B15" s="61">
        <f t="shared" si="0"/>
        <v>2.9162907318741552E-2</v>
      </c>
      <c r="C15" s="61">
        <f t="shared" si="1"/>
        <v>0.9571986235184885</v>
      </c>
      <c r="D15" s="61">
        <f t="shared" si="2"/>
        <v>4</v>
      </c>
      <c r="E15" s="62">
        <f t="shared" si="4"/>
        <v>3.828794494073954</v>
      </c>
      <c r="F15" s="62">
        <f t="shared" si="5"/>
        <v>2.6325655084494522E-2</v>
      </c>
      <c r="G15" s="62">
        <f t="shared" si="6"/>
        <v>3.9488482626741782E-2</v>
      </c>
    </row>
    <row r="16" spans="1:7" x14ac:dyDescent="0.3">
      <c r="A16" s="60">
        <f t="shared" si="3"/>
        <v>2</v>
      </c>
      <c r="B16" s="61">
        <f t="shared" si="0"/>
        <v>3.0986122886681098E-2</v>
      </c>
      <c r="C16" s="61">
        <f t="shared" si="1"/>
        <v>0.93990897287573982</v>
      </c>
      <c r="D16" s="61">
        <f t="shared" si="2"/>
        <v>4</v>
      </c>
      <c r="E16" s="62">
        <f t="shared" si="4"/>
        <v>3.7596358915029593</v>
      </c>
      <c r="F16" s="62">
        <f t="shared" si="5"/>
        <v>2.5850141049926317E-2</v>
      </c>
      <c r="G16" s="62">
        <f t="shared" si="6"/>
        <v>5.1700282099852633E-2</v>
      </c>
    </row>
    <row r="17" spans="1:7" x14ac:dyDescent="0.3">
      <c r="A17" s="60">
        <f t="shared" si="3"/>
        <v>2.5</v>
      </c>
      <c r="B17" s="61">
        <f t="shared" si="0"/>
        <v>3.2527629684953679E-2</v>
      </c>
      <c r="C17" s="61">
        <f t="shared" si="1"/>
        <v>0.92189949015736272</v>
      </c>
      <c r="D17" s="61">
        <f t="shared" si="2"/>
        <v>4</v>
      </c>
      <c r="E17" s="62">
        <f t="shared" si="4"/>
        <v>3.6875979606294509</v>
      </c>
      <c r="F17" s="62">
        <f t="shared" si="5"/>
        <v>2.5354829608136509E-2</v>
      </c>
      <c r="G17" s="62">
        <f t="shared" si="6"/>
        <v>6.3387074020341272E-2</v>
      </c>
    </row>
    <row r="18" spans="1:7" x14ac:dyDescent="0.3">
      <c r="A18" s="60">
        <f t="shared" si="3"/>
        <v>3</v>
      </c>
      <c r="B18" s="61">
        <f t="shared" si="0"/>
        <v>3.3862943611198904E-2</v>
      </c>
      <c r="C18" s="61">
        <f t="shared" si="1"/>
        <v>0.90340092592046273</v>
      </c>
      <c r="D18" s="61">
        <f t="shared" si="2"/>
        <v>4</v>
      </c>
      <c r="E18" s="62">
        <f t="shared" si="4"/>
        <v>3.6136037036818509</v>
      </c>
      <c r="F18" s="62">
        <f t="shared" si="5"/>
        <v>2.4846067048628306E-2</v>
      </c>
      <c r="G18" s="62">
        <f t="shared" si="6"/>
        <v>7.4538201145884914E-2</v>
      </c>
    </row>
    <row r="19" spans="1:7" x14ac:dyDescent="0.3">
      <c r="A19" s="60">
        <f t="shared" si="3"/>
        <v>3.5</v>
      </c>
      <c r="B19" s="61">
        <f t="shared" si="0"/>
        <v>3.5040773967762742E-2</v>
      </c>
      <c r="C19" s="61">
        <f t="shared" si="1"/>
        <v>0.88457965855677168</v>
      </c>
      <c r="D19" s="61">
        <f t="shared" si="2"/>
        <v>4</v>
      </c>
      <c r="E19" s="62">
        <f t="shared" si="4"/>
        <v>3.5383186342270867</v>
      </c>
      <c r="F19" s="62">
        <f t="shared" si="5"/>
        <v>2.4328429245255499E-2</v>
      </c>
      <c r="G19" s="62">
        <f t="shared" si="6"/>
        <v>8.5149502358394247E-2</v>
      </c>
    </row>
    <row r="20" spans="1:7" x14ac:dyDescent="0.3">
      <c r="A20" s="60">
        <f t="shared" si="3"/>
        <v>4</v>
      </c>
      <c r="B20" s="61">
        <f t="shared" si="0"/>
        <v>3.6094379124341006E-2</v>
      </c>
      <c r="C20" s="61">
        <f t="shared" si="1"/>
        <v>0.86556092284428399</v>
      </c>
      <c r="D20" s="61">
        <f t="shared" si="2"/>
        <v>4</v>
      </c>
      <c r="E20" s="62">
        <f t="shared" si="4"/>
        <v>3.4622436913771359</v>
      </c>
      <c r="F20" s="62">
        <f t="shared" si="5"/>
        <v>2.380536050674259E-2</v>
      </c>
      <c r="G20" s="62">
        <f t="shared" si="6"/>
        <v>9.522144202697036E-2</v>
      </c>
    </row>
    <row r="21" spans="1:7" x14ac:dyDescent="0.3">
      <c r="A21" s="60">
        <f t="shared" si="3"/>
        <v>4.5</v>
      </c>
      <c r="B21" s="61">
        <f t="shared" si="0"/>
        <v>3.7047480922384253E-2</v>
      </c>
      <c r="C21" s="61">
        <f t="shared" si="1"/>
        <v>0.84644194331406364</v>
      </c>
      <c r="D21" s="61">
        <f t="shared" si="2"/>
        <v>4</v>
      </c>
      <c r="E21" s="62">
        <f t="shared" si="4"/>
        <v>3.3857677732562546</v>
      </c>
      <c r="F21" s="62">
        <f t="shared" si="5"/>
        <v>2.3279534781220777E-2</v>
      </c>
      <c r="G21" s="62">
        <f t="shared" si="6"/>
        <v>0.10475790651549349</v>
      </c>
    </row>
    <row r="22" spans="1:7" x14ac:dyDescent="0.3">
      <c r="A22" s="60">
        <f t="shared" si="3"/>
        <v>5</v>
      </c>
      <c r="B22" s="61">
        <f t="shared" si="0"/>
        <v>3.7917594692280551E-2</v>
      </c>
      <c r="C22" s="61">
        <f t="shared" si="1"/>
        <v>0.82729993325724183</v>
      </c>
      <c r="D22" s="61">
        <f t="shared" si="2"/>
        <v>4</v>
      </c>
      <c r="E22" s="62">
        <f t="shared" si="4"/>
        <v>3.3091997330289673</v>
      </c>
      <c r="F22" s="62">
        <f t="shared" si="5"/>
        <v>2.2753075651424415E-2</v>
      </c>
      <c r="G22" s="62">
        <f t="shared" si="6"/>
        <v>0.11376537825712207</v>
      </c>
    </row>
    <row r="23" spans="1:7" x14ac:dyDescent="0.3">
      <c r="A23" s="60">
        <f t="shared" si="3"/>
        <v>5.5</v>
      </c>
      <c r="B23" s="61">
        <f t="shared" si="0"/>
        <v>3.8718021769015912E-2</v>
      </c>
      <c r="C23" s="61">
        <f t="shared" si="1"/>
        <v>0.80819725746538129</v>
      </c>
      <c r="D23" s="61">
        <f t="shared" si="2"/>
        <v>4</v>
      </c>
      <c r="E23" s="62">
        <f t="shared" si="4"/>
        <v>3.2327890298615252</v>
      </c>
      <c r="F23" s="62">
        <f t="shared" si="5"/>
        <v>2.2227698324575669E-2</v>
      </c>
      <c r="G23" s="62">
        <f t="shared" si="6"/>
        <v>0.12225234078516618</v>
      </c>
    </row>
    <row r="24" spans="1:7" x14ac:dyDescent="0.3">
      <c r="A24" s="60">
        <f t="shared" si="3"/>
        <v>6</v>
      </c>
      <c r="B24" s="61">
        <f t="shared" si="0"/>
        <v>3.9459101490553136E-2</v>
      </c>
      <c r="C24" s="61">
        <f t="shared" si="1"/>
        <v>0.78918492318068556</v>
      </c>
      <c r="D24" s="61">
        <f t="shared" si="2"/>
        <v>4</v>
      </c>
      <c r="E24" s="62">
        <f t="shared" si="4"/>
        <v>3.1567396927227422</v>
      </c>
      <c r="F24" s="62">
        <f t="shared" si="5"/>
        <v>2.1704805643336517E-2</v>
      </c>
      <c r="G24" s="62">
        <f t="shared" si="6"/>
        <v>0.1302288338600191</v>
      </c>
    </row>
    <row r="25" spans="1:7" x14ac:dyDescent="0.3">
      <c r="A25" s="60">
        <f t="shared" si="3"/>
        <v>6.5</v>
      </c>
      <c r="B25" s="61">
        <f t="shared" si="0"/>
        <v>4.0149030205422646E-2</v>
      </c>
      <c r="C25" s="61">
        <f t="shared" si="1"/>
        <v>0.77030503260816274</v>
      </c>
      <c r="D25" s="61">
        <f t="shared" si="2"/>
        <v>4</v>
      </c>
      <c r="E25" s="62">
        <f t="shared" si="4"/>
        <v>3.081220130432651</v>
      </c>
      <c r="F25" s="62">
        <f t="shared" si="5"/>
        <v>2.1185555536793049E-2</v>
      </c>
      <c r="G25" s="62">
        <f t="shared" si="6"/>
        <v>0.13770611098915481</v>
      </c>
    </row>
    <row r="26" spans="1:7" x14ac:dyDescent="0.3">
      <c r="A26" s="60">
        <f t="shared" si="3"/>
        <v>7</v>
      </c>
      <c r="B26" s="61">
        <f t="shared" si="0"/>
        <v>4.079441541679836E-2</v>
      </c>
      <c r="C26" s="61">
        <f t="shared" si="1"/>
        <v>0.75159256184637491</v>
      </c>
      <c r="D26" s="61">
        <f t="shared" si="2"/>
        <v>4</v>
      </c>
      <c r="E26" s="62">
        <f t="shared" si="4"/>
        <v>3.0063702473854996</v>
      </c>
      <c r="F26" s="62">
        <f t="shared" si="5"/>
        <v>2.0670909946055839E-2</v>
      </c>
      <c r="G26" s="62">
        <f t="shared" si="6"/>
        <v>0.14469636962239088</v>
      </c>
    </row>
    <row r="27" spans="1:7" x14ac:dyDescent="0.3">
      <c r="A27" s="60">
        <f t="shared" si="3"/>
        <v>7.5</v>
      </c>
      <c r="B27" s="61">
        <f t="shared" si="0"/>
        <v>4.1400661634962713E-2</v>
      </c>
      <c r="C27" s="61">
        <f t="shared" si="1"/>
        <v>0.73307668668399584</v>
      </c>
      <c r="D27" s="61">
        <f t="shared" si="2"/>
        <v>4</v>
      </c>
      <c r="E27" s="62">
        <f t="shared" si="4"/>
        <v>2.9323067467359833</v>
      </c>
      <c r="F27" s="62">
        <f t="shared" si="5"/>
        <v>2.0161671287395218E-2</v>
      </c>
      <c r="G27" s="62">
        <f t="shared" si="6"/>
        <v>0.15121253465546414</v>
      </c>
    </row>
    <row r="28" spans="1:7" x14ac:dyDescent="0.3">
      <c r="A28" s="60">
        <f t="shared" si="3"/>
        <v>8</v>
      </c>
      <c r="B28" s="61">
        <f t="shared" si="0"/>
        <v>4.1972245773362199E-2</v>
      </c>
      <c r="C28" s="61">
        <f t="shared" si="1"/>
        <v>0.71478179392558383</v>
      </c>
      <c r="D28" s="61">
        <f t="shared" si="2"/>
        <v>4</v>
      </c>
      <c r="E28" s="62">
        <f t="shared" si="4"/>
        <v>2.8591271757023353</v>
      </c>
      <c r="F28" s="62">
        <f t="shared" si="5"/>
        <v>1.9658510266545224E-2</v>
      </c>
      <c r="G28" s="62">
        <f t="shared" si="6"/>
        <v>0.15726808213236179</v>
      </c>
    </row>
    <row r="29" spans="1:7" x14ac:dyDescent="0.3">
      <c r="A29" s="60">
        <f t="shared" si="3"/>
        <v>8.5</v>
      </c>
      <c r="B29" s="61">
        <f t="shared" si="0"/>
        <v>4.2512917986064949E-2</v>
      </c>
      <c r="C29" s="61">
        <f t="shared" si="1"/>
        <v>0.69672826852422598</v>
      </c>
      <c r="D29" s="61">
        <f t="shared" si="2"/>
        <v>4</v>
      </c>
      <c r="E29" s="62">
        <f t="shared" si="4"/>
        <v>2.7869130740969039</v>
      </c>
      <c r="F29" s="62">
        <f t="shared" si="5"/>
        <v>1.9161987527065827E-2</v>
      </c>
      <c r="G29" s="62">
        <f t="shared" si="6"/>
        <v>0.16287689398005953</v>
      </c>
    </row>
    <row r="30" spans="1:7" x14ac:dyDescent="0.3">
      <c r="A30" s="60">
        <f t="shared" si="3"/>
        <v>9</v>
      </c>
      <c r="B30" s="61">
        <f t="shared" si="0"/>
        <v>4.3025850929940462E-2</v>
      </c>
      <c r="C30" s="61">
        <f t="shared" si="1"/>
        <v>0.67893311707792048</v>
      </c>
      <c r="D30" s="61">
        <f t="shared" si="2"/>
        <v>4</v>
      </c>
      <c r="E30" s="62">
        <f t="shared" si="4"/>
        <v>2.7157324683116819</v>
      </c>
      <c r="F30" s="62">
        <f t="shared" si="5"/>
        <v>1.8672570798247544E-2</v>
      </c>
      <c r="G30" s="62">
        <f t="shared" si="6"/>
        <v>0.1680531371842279</v>
      </c>
    </row>
    <row r="31" spans="1:7" x14ac:dyDescent="0.3">
      <c r="A31" s="60">
        <f t="shared" si="3"/>
        <v>9.5</v>
      </c>
      <c r="B31" s="61">
        <f t="shared" si="0"/>
        <v>4.3513752571634777E-2</v>
      </c>
      <c r="C31" s="61">
        <f t="shared" si="1"/>
        <v>0.66141046938604864</v>
      </c>
      <c r="D31" s="61">
        <f t="shared" si="2"/>
        <v>4</v>
      </c>
      <c r="E31" s="62">
        <f t="shared" si="4"/>
        <v>2.6456418775441946</v>
      </c>
      <c r="F31" s="62">
        <f t="shared" si="5"/>
        <v>1.8190648689325472E-2</v>
      </c>
      <c r="G31" s="62">
        <f t="shared" si="6"/>
        <v>0.172811162548592</v>
      </c>
    </row>
    <row r="32" spans="1:7" x14ac:dyDescent="0.3">
      <c r="A32" s="60">
        <f t="shared" si="3"/>
        <v>10</v>
      </c>
      <c r="B32" s="61">
        <f t="shared" si="0"/>
        <v>4.3978952727983703E-2</v>
      </c>
      <c r="C32" s="61">
        <f t="shared" si="1"/>
        <v>0.644171987446581</v>
      </c>
      <c r="D32" s="61">
        <f t="shared" si="2"/>
        <v>4</v>
      </c>
      <c r="E32" s="62">
        <f t="shared" si="4"/>
        <v>2.576687949786324</v>
      </c>
      <c r="F32" s="62">
        <f t="shared" si="5"/>
        <v>1.7716541938053127E-2</v>
      </c>
      <c r="G32" s="62">
        <f t="shared" si="6"/>
        <v>0.17716541938053126</v>
      </c>
    </row>
    <row r="33" spans="1:7" x14ac:dyDescent="0.3">
      <c r="A33" s="60">
        <f t="shared" si="3"/>
        <v>10.5</v>
      </c>
      <c r="B33" s="61">
        <f t="shared" si="0"/>
        <v>4.4423470353692041E-2</v>
      </c>
      <c r="C33" s="61">
        <f t="shared" si="1"/>
        <v>0.62722720302672874</v>
      </c>
      <c r="D33" s="61">
        <f t="shared" si="2"/>
        <v>4</v>
      </c>
      <c r="E33" s="62">
        <f t="shared" si="4"/>
        <v>2.508908812106915</v>
      </c>
      <c r="F33" s="62">
        <f t="shared" si="5"/>
        <v>1.7250512694845035E-2</v>
      </c>
      <c r="G33" s="62">
        <f t="shared" si="6"/>
        <v>0.18113038329587286</v>
      </c>
    </row>
    <row r="34" spans="1:7" x14ac:dyDescent="0.3">
      <c r="A34" s="60">
        <f t="shared" si="3"/>
        <v>11</v>
      </c>
      <c r="B34" s="61">
        <f t="shared" si="0"/>
        <v>4.4849066497880008E-2</v>
      </c>
      <c r="C34" s="61">
        <f t="shared" si="1"/>
        <v>0.61058379929010331</v>
      </c>
      <c r="D34" s="61">
        <f t="shared" si="2"/>
        <v>4</v>
      </c>
      <c r="E34" s="62">
        <f t="shared" si="4"/>
        <v>2.4423351971604133</v>
      </c>
      <c r="F34" s="62">
        <f t="shared" si="5"/>
        <v>1.6792772268315968E-2</v>
      </c>
      <c r="G34" s="62">
        <f t="shared" si="6"/>
        <v>0.18472049495147563</v>
      </c>
    </row>
    <row r="35" spans="1:7" x14ac:dyDescent="0.3">
      <c r="A35" s="60">
        <f t="shared" si="3"/>
        <v>11.5</v>
      </c>
      <c r="B35" s="61">
        <f t="shared" si="0"/>
        <v>4.5257286443082557E-2</v>
      </c>
      <c r="C35" s="61">
        <f t="shared" si="1"/>
        <v>0.59424784801451047</v>
      </c>
      <c r="D35" s="61">
        <f t="shared" si="2"/>
        <v>4</v>
      </c>
      <c r="E35" s="62">
        <f t="shared" si="4"/>
        <v>2.3769913920580419</v>
      </c>
      <c r="F35" s="62">
        <f t="shared" si="5"/>
        <v>1.6343487649437639E-2</v>
      </c>
      <c r="G35" s="62">
        <f t="shared" si="6"/>
        <v>0.18795010796853284</v>
      </c>
    </row>
    <row r="36" spans="1:7" x14ac:dyDescent="0.3">
      <c r="A36" s="60">
        <f t="shared" si="3"/>
        <v>12</v>
      </c>
      <c r="B36" s="61">
        <f t="shared" si="0"/>
        <v>4.5649493574615368E-2</v>
      </c>
      <c r="C36" s="61">
        <f t="shared" si="1"/>
        <v>0.57822401112345145</v>
      </c>
      <c r="D36" s="61">
        <f t="shared" si="2"/>
        <v>4</v>
      </c>
      <c r="E36" s="62">
        <f t="shared" si="4"/>
        <v>2.3128960444938058</v>
      </c>
      <c r="F36" s="62">
        <f t="shared" si="5"/>
        <v>1.5902787054221969E-2</v>
      </c>
      <c r="G36" s="62">
        <f t="shared" si="6"/>
        <v>0.19083344465066363</v>
      </c>
    </row>
    <row r="37" spans="1:7" x14ac:dyDescent="0.3">
      <c r="A37" s="60">
        <f t="shared" si="3"/>
        <v>12.5</v>
      </c>
      <c r="B37" s="61">
        <f t="shared" si="0"/>
        <v>4.602689685444384E-2</v>
      </c>
      <c r="C37" s="61">
        <f t="shared" si="1"/>
        <v>0.56251571321991256</v>
      </c>
      <c r="D37" s="61">
        <f t="shared" si="2"/>
        <v>4</v>
      </c>
      <c r="E37" s="62">
        <f t="shared" si="4"/>
        <v>2.2500628528796502</v>
      </c>
      <c r="F37" s="62">
        <f t="shared" si="5"/>
        <v>1.5470764668885697E-2</v>
      </c>
      <c r="G37" s="62">
        <f t="shared" si="6"/>
        <v>0.19338455836107121</v>
      </c>
    </row>
    <row r="38" spans="1:7" x14ac:dyDescent="0.3">
      <c r="A38" s="60">
        <f t="shared" si="3"/>
        <v>13</v>
      </c>
      <c r="B38" s="61">
        <f t="shared" si="0"/>
        <v>4.6390573296152586E-2</v>
      </c>
      <c r="C38" s="61">
        <f t="shared" si="1"/>
        <v>0.5471252903161431</v>
      </c>
      <c r="D38" s="61">
        <f t="shared" si="2"/>
        <v>4</v>
      </c>
      <c r="E38" s="62">
        <f t="shared" si="4"/>
        <v>2.1885011612645724</v>
      </c>
      <c r="F38" s="62">
        <f t="shared" si="5"/>
        <v>1.5047484740337708E-2</v>
      </c>
      <c r="G38" s="62">
        <f t="shared" si="6"/>
        <v>0.1956173016243902</v>
      </c>
    </row>
    <row r="39" spans="1:7" x14ac:dyDescent="0.3">
      <c r="A39" s="60">
        <f t="shared" si="3"/>
        <v>13.5</v>
      </c>
      <c r="B39" s="61">
        <f t="shared" si="0"/>
        <v>4.6741486494265287E-2</v>
      </c>
      <c r="C39" s="61">
        <f t="shared" si="1"/>
        <v>0.53205411883941955</v>
      </c>
      <c r="D39" s="61">
        <f t="shared" si="2"/>
        <v>4</v>
      </c>
      <c r="E39" s="62">
        <f t="shared" si="4"/>
        <v>2.1282164753576782</v>
      </c>
      <c r="F39" s="62">
        <f t="shared" si="5"/>
        <v>1.4632985124200481E-2</v>
      </c>
      <c r="G39" s="62">
        <f t="shared" si="6"/>
        <v>0.19754529917670649</v>
      </c>
    </row>
    <row r="40" spans="1:7" x14ac:dyDescent="0.3">
      <c r="A40" s="60">
        <f t="shared" si="3"/>
        <v>14</v>
      </c>
      <c r="B40" s="63">
        <f t="shared" si="0"/>
        <v>4.7080502011022103E-2</v>
      </c>
      <c r="C40" s="61">
        <f t="shared" si="1"/>
        <v>0.51730272815343059</v>
      </c>
      <c r="D40" s="61">
        <f t="shared" si="2"/>
        <v>4</v>
      </c>
      <c r="E40" s="62">
        <f t="shared" si="4"/>
        <v>2.0692109126137224</v>
      </c>
      <c r="F40" s="62">
        <f t="shared" si="5"/>
        <v>1.4227280379464739E-2</v>
      </c>
      <c r="G40" s="62">
        <f t="shared" si="6"/>
        <v>0.19918192531250634</v>
      </c>
    </row>
    <row r="41" spans="1:7" x14ac:dyDescent="0.3">
      <c r="A41" s="60">
        <f t="shared" si="3"/>
        <v>14.5</v>
      </c>
      <c r="B41" s="61">
        <f t="shared" si="0"/>
        <v>4.740840023925201E-2</v>
      </c>
      <c r="C41" s="61">
        <f t="shared" si="1"/>
        <v>0.50287089919330963</v>
      </c>
      <c r="D41" s="61">
        <f t="shared" si="2"/>
        <v>4</v>
      </c>
      <c r="E41" s="62">
        <f t="shared" si="4"/>
        <v>2.0114835967732385</v>
      </c>
      <c r="F41" s="62">
        <f t="shared" si="5"/>
        <v>1.3830364481230348E-2</v>
      </c>
      <c r="G41" s="62">
        <f t="shared" si="6"/>
        <v>0.20054028497784004</v>
      </c>
    </row>
    <row r="42" spans="1:7" x14ac:dyDescent="0.3">
      <c r="A42" s="60">
        <f t="shared" si="3"/>
        <v>15</v>
      </c>
      <c r="B42" s="61">
        <f t="shared" si="0"/>
        <v>4.7725887222397817E-2</v>
      </c>
      <c r="C42" s="61">
        <f t="shared" si="1"/>
        <v>0.48875775131711319</v>
      </c>
      <c r="D42" s="61">
        <f t="shared" si="2"/>
        <v>4</v>
      </c>
      <c r="E42" s="62">
        <f t="shared" si="4"/>
        <v>1.9550310052684527</v>
      </c>
      <c r="F42" s="62">
        <f t="shared" si="5"/>
        <v>1.3442213209366304E-2</v>
      </c>
      <c r="G42" s="62">
        <f t="shared" si="6"/>
        <v>0.20163319814049455</v>
      </c>
    </row>
    <row r="43" spans="1:7" x14ac:dyDescent="0.3">
      <c r="A43" s="60">
        <f t="shared" si="3"/>
        <v>15.5</v>
      </c>
      <c r="B43" s="61">
        <f t="shared" si="0"/>
        <v>4.8033603809065351E-2</v>
      </c>
      <c r="C43" s="61">
        <f t="shared" si="1"/>
        <v>0.47496181909040636</v>
      </c>
      <c r="D43" s="61">
        <f t="shared" si="2"/>
        <v>4</v>
      </c>
      <c r="E43" s="62">
        <f t="shared" si="4"/>
        <v>1.8998472763616254</v>
      </c>
      <c r="F43" s="62">
        <f t="shared" si="5"/>
        <v>1.3062786260302862E-2</v>
      </c>
      <c r="G43" s="62">
        <f t="shared" si="6"/>
        <v>0.20247318703469436</v>
      </c>
    </row>
    <row r="44" spans="1:7" x14ac:dyDescent="0.3">
      <c r="A44" s="60">
        <f t="shared" si="3"/>
        <v>16</v>
      </c>
      <c r="B44" s="61">
        <f t="shared" si="0"/>
        <v>4.8332133440562162E-2</v>
      </c>
      <c r="C44" s="61">
        <f t="shared" si="1"/>
        <v>0.46148112041667833</v>
      </c>
      <c r="D44" s="61">
        <f t="shared" si="2"/>
        <v>4</v>
      </c>
      <c r="E44" s="62">
        <f t="shared" si="4"/>
        <v>1.8459244816667133</v>
      </c>
      <c r="F44" s="62">
        <f t="shared" si="5"/>
        <v>1.2692029120809637E-2</v>
      </c>
      <c r="G44" s="62">
        <f t="shared" si="6"/>
        <v>0.20307246593295419</v>
      </c>
    </row>
    <row r="45" spans="1:7" x14ac:dyDescent="0.3">
      <c r="A45" s="60">
        <f t="shared" si="3"/>
        <v>16.5</v>
      </c>
      <c r="B45" s="61">
        <f t="shared" si="0"/>
        <v>4.8622008809294688E-2</v>
      </c>
      <c r="C45" s="61">
        <f t="shared" si="1"/>
        <v>0.44831321718496348</v>
      </c>
      <c r="D45" s="61">
        <f t="shared" si="2"/>
        <v>4</v>
      </c>
      <c r="E45" s="62">
        <f t="shared" si="4"/>
        <v>1.7932528687398539</v>
      </c>
      <c r="F45" s="62">
        <f t="shared" si="5"/>
        <v>1.2329874735975809E-2</v>
      </c>
      <c r="G45" s="62">
        <f t="shared" si="6"/>
        <v>0.20344293314360085</v>
      </c>
    </row>
    <row r="46" spans="1:7" x14ac:dyDescent="0.3">
      <c r="A46" s="60">
        <f t="shared" si="3"/>
        <v>17</v>
      </c>
      <c r="B46" s="61">
        <f t="shared" si="0"/>
        <v>4.8903717578961642E-2</v>
      </c>
      <c r="C46" s="61">
        <f t="shared" si="1"/>
        <v>0.43545526941278562</v>
      </c>
      <c r="D46" s="61">
        <f t="shared" si="2"/>
        <v>4</v>
      </c>
      <c r="E46" s="62">
        <f t="shared" si="4"/>
        <v>1.7418210776511425</v>
      </c>
      <c r="F46" s="62">
        <f t="shared" si="5"/>
        <v>1.1976244998293407E-2</v>
      </c>
      <c r="G46" s="62">
        <f t="shared" si="6"/>
        <v>0.20359616497098793</v>
      </c>
    </row>
    <row r="47" spans="1:7" x14ac:dyDescent="0.3">
      <c r="A47" s="60">
        <f t="shared" si="3"/>
        <v>17.5</v>
      </c>
      <c r="B47" s="61">
        <f t="shared" si="0"/>
        <v>4.9177707320842791E-2</v>
      </c>
      <c r="C47" s="61">
        <f t="shared" si="1"/>
        <v>0.42290408370660187</v>
      </c>
      <c r="D47" s="61">
        <f t="shared" si="2"/>
        <v>4</v>
      </c>
      <c r="E47" s="62">
        <f t="shared" si="4"/>
        <v>1.6916163348264075</v>
      </c>
      <c r="F47" s="62">
        <f t="shared" si="5"/>
        <v>1.163105208045586E-2</v>
      </c>
      <c r="G47" s="62">
        <f t="shared" si="6"/>
        <v>0.20354341140797755</v>
      </c>
    </row>
    <row r="48" spans="1:7" x14ac:dyDescent="0.3">
      <c r="A48" s="60">
        <f t="shared" si="3"/>
        <v>18</v>
      </c>
      <c r="B48" s="61">
        <f t="shared" si="0"/>
        <v>4.9444389791664406E-2</v>
      </c>
      <c r="C48" s="61">
        <f t="shared" si="1"/>
        <v>0.41065615673515765</v>
      </c>
      <c r="D48" s="61">
        <f t="shared" si="2"/>
        <v>4</v>
      </c>
      <c r="E48" s="62">
        <f t="shared" si="4"/>
        <v>1.6426246269406306</v>
      </c>
      <c r="F48" s="62">
        <f t="shared" si="5"/>
        <v>1.1294199630997558E-2</v>
      </c>
      <c r="G48" s="62">
        <f t="shared" si="6"/>
        <v>0.20329559335795605</v>
      </c>
    </row>
    <row r="49" spans="1:7" x14ac:dyDescent="0.3">
      <c r="A49" s="60">
        <f t="shared" si="3"/>
        <v>18.5</v>
      </c>
      <c r="B49" s="61">
        <f t="shared" si="0"/>
        <v>4.9704144655697009E-2</v>
      </c>
      <c r="C49" s="61">
        <f t="shared" si="1"/>
        <v>0.39870771430739921</v>
      </c>
      <c r="D49" s="61">
        <f t="shared" si="2"/>
        <v>4</v>
      </c>
      <c r="E49" s="62">
        <f t="shared" si="4"/>
        <v>1.5948308572295968</v>
      </c>
      <c r="F49" s="62">
        <f t="shared" si="5"/>
        <v>1.096558384904639E-2</v>
      </c>
      <c r="G49" s="62">
        <f t="shared" si="6"/>
        <v>0.20286330120735821</v>
      </c>
    </row>
    <row r="50" spans="1:7" x14ac:dyDescent="0.3">
      <c r="A50" s="60">
        <f t="shared" si="3"/>
        <v>19</v>
      </c>
      <c r="B50" s="61">
        <f t="shared" si="0"/>
        <v>4.9957322735539905E-2</v>
      </c>
      <c r="C50" s="61">
        <f t="shared" si="1"/>
        <v>0.38705474656110467</v>
      </c>
      <c r="D50" s="61">
        <f t="shared" si="2"/>
        <v>4</v>
      </c>
      <c r="E50" s="62">
        <f t="shared" si="4"/>
        <v>1.5482189862444187</v>
      </c>
      <c r="F50" s="62">
        <f t="shared" si="5"/>
        <v>1.0645094452110097E-2</v>
      </c>
      <c r="G50" s="62">
        <f t="shared" si="6"/>
        <v>0.20225679459009183</v>
      </c>
    </row>
    <row r="51" spans="1:7" x14ac:dyDescent="0.3">
      <c r="A51" s="60">
        <f t="shared" si="3"/>
        <v>19.5</v>
      </c>
      <c r="B51" s="61">
        <f t="shared" si="0"/>
        <v>5.0204248861443632E-2</v>
      </c>
      <c r="C51" s="61">
        <f t="shared" si="1"/>
        <v>0.37569303969752132</v>
      </c>
      <c r="D51" s="61">
        <f t="shared" si="2"/>
        <v>4</v>
      </c>
      <c r="E51" s="62">
        <f t="shared" si="4"/>
        <v>1.5027721587900853</v>
      </c>
      <c r="F51" s="62">
        <f t="shared" si="5"/>
        <v>1.0332615548868078E-2</v>
      </c>
      <c r="G51" s="62">
        <f t="shared" si="6"/>
        <v>0.2014860032029275</v>
      </c>
    </row>
    <row r="52" spans="1:7" x14ac:dyDescent="0.3">
      <c r="A52" s="60">
        <f t="shared" si="3"/>
        <v>20</v>
      </c>
      <c r="B52" s="61">
        <f t="shared" si="0"/>
        <v>5.0445224377234227E-2</v>
      </c>
      <c r="C52" s="61">
        <f t="shared" si="1"/>
        <v>0.36461820463819533</v>
      </c>
      <c r="D52" s="61">
        <f t="shared" si="2"/>
        <v>4</v>
      </c>
      <c r="E52" s="62">
        <f t="shared" si="4"/>
        <v>1.4584728185527813</v>
      </c>
      <c r="F52" s="62">
        <f t="shared" si="5"/>
        <v>1.002802642731482E-2</v>
      </c>
      <c r="G52" s="62">
        <f t="shared" si="6"/>
        <v>0.20056052854629638</v>
      </c>
    </row>
    <row r="53" spans="1:7" x14ac:dyDescent="0.3">
      <c r="A53" s="60">
        <f t="shared" si="3"/>
        <v>20.5</v>
      </c>
      <c r="B53" s="61">
        <f t="shared" si="0"/>
        <v>5.068052935133617E-2</v>
      </c>
      <c r="C53" s="61">
        <f t="shared" si="1"/>
        <v>0.35382570293061716</v>
      </c>
      <c r="D53" s="61">
        <f t="shared" si="2"/>
        <v>4</v>
      </c>
      <c r="E53" s="62">
        <f t="shared" si="4"/>
        <v>1.4153028117224686</v>
      </c>
      <c r="F53" s="62">
        <f t="shared" si="5"/>
        <v>9.7312022672380438E-3</v>
      </c>
      <c r="G53" s="62">
        <f t="shared" si="6"/>
        <v>0.19948964647837988</v>
      </c>
    </row>
    <row r="54" spans="1:7" x14ac:dyDescent="0.3">
      <c r="A54" s="60">
        <f t="shared" si="3"/>
        <v>21</v>
      </c>
      <c r="B54" s="61">
        <f t="shared" si="0"/>
        <v>5.091042453358316E-2</v>
      </c>
      <c r="C54" s="61">
        <f t="shared" si="1"/>
        <v>0.34331087018752898</v>
      </c>
      <c r="D54" s="61">
        <f t="shared" si="2"/>
        <v>4</v>
      </c>
      <c r="E54" s="62">
        <f t="shared" si="4"/>
        <v>1.3732434807501159</v>
      </c>
      <c r="F54" s="62">
        <f t="shared" si="5"/>
        <v>9.4420147848655912E-3</v>
      </c>
      <c r="G54" s="62">
        <f t="shared" si="6"/>
        <v>0.19828231048217743</v>
      </c>
    </row>
    <row r="55" spans="1:7" x14ac:dyDescent="0.3">
      <c r="A55" s="60">
        <f t="shared" si="3"/>
        <v>21.5</v>
      </c>
      <c r="B55" s="61">
        <f t="shared" si="0"/>
        <v>5.1135153092103744E-2</v>
      </c>
      <c r="C55" s="61">
        <f t="shared" si="1"/>
        <v>0.33306893730932702</v>
      </c>
      <c r="D55" s="61">
        <f t="shared" si="2"/>
        <v>4</v>
      </c>
      <c r="E55" s="62">
        <f t="shared" si="4"/>
        <v>1.3322757492373081</v>
      </c>
      <c r="F55" s="62">
        <f t="shared" si="5"/>
        <v>9.160332816541196E-3</v>
      </c>
      <c r="G55" s="62">
        <f t="shared" si="6"/>
        <v>0.19694715555563572</v>
      </c>
    </row>
    <row r="56" spans="1:7" x14ac:dyDescent="0.3">
      <c r="A56" s="60">
        <f t="shared" si="3"/>
        <v>22</v>
      </c>
      <c r="B56" s="61">
        <f t="shared" si="0"/>
        <v>5.1354942159291497E-2</v>
      </c>
      <c r="C56" s="61">
        <f t="shared" si="1"/>
        <v>0.32309504970885616</v>
      </c>
      <c r="D56" s="61">
        <f t="shared" si="2"/>
        <v>4</v>
      </c>
      <c r="E56" s="62">
        <f t="shared" si="4"/>
        <v>1.2923801988354247</v>
      </c>
      <c r="F56" s="62">
        <f t="shared" si="5"/>
        <v>8.8860228474604269E-3</v>
      </c>
      <c r="G56" s="62">
        <f t="shared" si="6"/>
        <v>0.1954925026441294</v>
      </c>
    </row>
    <row r="57" spans="1:7" x14ac:dyDescent="0.3">
      <c r="A57" s="60">
        <f t="shared" si="3"/>
        <v>22.5</v>
      </c>
      <c r="B57" s="61">
        <f t="shared" si="0"/>
        <v>5.1570004211501139E-2</v>
      </c>
      <c r="C57" s="61">
        <f t="shared" si="1"/>
        <v>0.31338428473210145</v>
      </c>
      <c r="D57" s="61">
        <f t="shared" si="2"/>
        <v>4</v>
      </c>
      <c r="E57" s="62">
        <f t="shared" si="4"/>
        <v>1.2535371389284058</v>
      </c>
      <c r="F57" s="62">
        <f t="shared" si="5"/>
        <v>8.6189494907887056E-3</v>
      </c>
      <c r="G57" s="62">
        <f t="shared" si="6"/>
        <v>0.19392636354274587</v>
      </c>
    </row>
    <row r="58" spans="1:7" x14ac:dyDescent="0.3">
      <c r="A58" s="60">
        <f t="shared" si="3"/>
        <v>23</v>
      </c>
      <c r="B58" s="61">
        <f t="shared" si="0"/>
        <v>5.1780538303479465E-2</v>
      </c>
      <c r="C58" s="61">
        <f t="shared" si="1"/>
        <v>0.30393166744613298</v>
      </c>
      <c r="D58" s="61">
        <f t="shared" si="2"/>
        <v>4</v>
      </c>
      <c r="E58" s="62">
        <f t="shared" si="4"/>
        <v>1.2157266697845319</v>
      </c>
      <c r="F58" s="62">
        <f t="shared" si="5"/>
        <v>8.358975921874217E-3</v>
      </c>
      <c r="G58" s="62">
        <f t="shared" si="6"/>
        <v>0.192256446203107</v>
      </c>
    </row>
    <row r="59" spans="1:7" x14ac:dyDescent="0.3">
      <c r="A59" s="60">
        <f t="shared" si="3"/>
        <v>23.5</v>
      </c>
      <c r="B59" s="61">
        <f t="shared" si="0"/>
        <v>5.1986731175506812E-2</v>
      </c>
      <c r="C59" s="61">
        <f t="shared" si="1"/>
        <v>0.2947321849465413</v>
      </c>
      <c r="D59" s="61">
        <f t="shared" si="2"/>
        <v>4</v>
      </c>
      <c r="E59" s="62">
        <f t="shared" si="4"/>
        <v>1.1789287397861652</v>
      </c>
      <c r="F59" s="62">
        <f t="shared" si="5"/>
        <v>8.1059642717426321E-3</v>
      </c>
      <c r="G59" s="62">
        <f t="shared" si="6"/>
        <v>0.19049016038595185</v>
      </c>
    </row>
    <row r="60" spans="1:7" x14ac:dyDescent="0.3">
      <c r="A60" s="60">
        <f t="shared" si="3"/>
        <v>24</v>
      </c>
      <c r="B60" s="61">
        <f t="shared" si="0"/>
        <v>5.2188758248682007E-2</v>
      </c>
      <c r="C60" s="61">
        <f t="shared" si="1"/>
        <v>0.28578079932004607</v>
      </c>
      <c r="D60" s="61">
        <f t="shared" si="2"/>
        <v>4</v>
      </c>
      <c r="E60" s="62">
        <f t="shared" si="4"/>
        <v>1.1431231972801843</v>
      </c>
      <c r="F60" s="62">
        <f t="shared" si="5"/>
        <v>7.8597759836053129E-3</v>
      </c>
      <c r="G60" s="62">
        <f t="shared" si="6"/>
        <v>0.1886346236065275</v>
      </c>
    </row>
    <row r="61" spans="1:7" x14ac:dyDescent="0.3">
      <c r="A61" s="60">
        <f t="shared" si="3"/>
        <v>24.5</v>
      </c>
      <c r="B61" s="61">
        <f t="shared" si="0"/>
        <v>5.2386784521643803E-2</v>
      </c>
      <c r="C61" s="61">
        <f t="shared" si="1"/>
        <v>0.27707245938355929</v>
      </c>
      <c r="D61" s="61">
        <f t="shared" si="2"/>
        <v>4</v>
      </c>
      <c r="E61" s="62">
        <f t="shared" si="4"/>
        <v>1.1082898375342372</v>
      </c>
      <c r="F61" s="62">
        <f t="shared" si="5"/>
        <v>7.6202721357165768E-3</v>
      </c>
      <c r="G61" s="62">
        <f t="shared" si="6"/>
        <v>0.18669666732505613</v>
      </c>
    </row>
    <row r="62" spans="1:7" x14ac:dyDescent="0.3">
      <c r="A62" s="60">
        <f t="shared" si="3"/>
        <v>25</v>
      </c>
      <c r="B62" s="61">
        <f t="shared" si="0"/>
        <v>5.2580965380214825E-2</v>
      </c>
      <c r="C62" s="61">
        <f t="shared" si="1"/>
        <v>0.26860211130841505</v>
      </c>
      <c r="D62" s="61">
        <f t="shared" si="2"/>
        <v>4</v>
      </c>
      <c r="E62" s="62">
        <f t="shared" si="4"/>
        <v>1.0744084452336602</v>
      </c>
      <c r="F62" s="62">
        <f t="shared" si="5"/>
        <v>7.3873137335699057E-3</v>
      </c>
      <c r="G62" s="62">
        <f t="shared" si="6"/>
        <v>0.18468284333924764</v>
      </c>
    </row>
    <row r="63" spans="1:7" x14ac:dyDescent="0.3">
      <c r="A63" s="60">
        <f t="shared" si="3"/>
        <v>25.5</v>
      </c>
      <c r="B63" s="61">
        <f t="shared" si="0"/>
        <v>5.277144732992177E-2</v>
      </c>
      <c r="C63" s="61">
        <f t="shared" si="1"/>
        <v>0.26036470822746732</v>
      </c>
      <c r="D63" s="61">
        <f t="shared" si="2"/>
        <v>4</v>
      </c>
      <c r="E63" s="62">
        <f t="shared" si="4"/>
        <v>1.0414588329098693</v>
      </c>
      <c r="F63" s="62">
        <f t="shared" si="5"/>
        <v>7.1607619741201663E-3</v>
      </c>
      <c r="G63" s="62">
        <f t="shared" si="6"/>
        <v>0.18259943034006423</v>
      </c>
    </row>
    <row r="64" spans="1:7" x14ac:dyDescent="0.3">
      <c r="A64" s="60">
        <f t="shared" si="3"/>
        <v>26</v>
      </c>
      <c r="B64" s="61">
        <f t="shared" si="0"/>
        <v>5.295836866004329E-2</v>
      </c>
      <c r="C64" s="61">
        <f t="shared" si="1"/>
        <v>0.25235521891308277</v>
      </c>
      <c r="D64" s="61">
        <f t="shared" si="2"/>
        <v>4</v>
      </c>
      <c r="E64" s="62">
        <f t="shared" si="4"/>
        <v>1.0094208756523311</v>
      </c>
      <c r="F64" s="62">
        <f t="shared" si="5"/>
        <v>6.9404784844528215E-3</v>
      </c>
      <c r="G64" s="62">
        <f t="shared" si="6"/>
        <v>0.18045244059577337</v>
      </c>
    </row>
    <row r="65" spans="1:7" x14ac:dyDescent="0.3">
      <c r="A65" s="60">
        <f t="shared" si="3"/>
        <v>26.5</v>
      </c>
      <c r="B65" s="61">
        <f t="shared" si="0"/>
        <v>5.3141860046725262E-2</v>
      </c>
      <c r="C65" s="61">
        <f t="shared" si="1"/>
        <v>0.24456863560551836</v>
      </c>
      <c r="D65" s="61">
        <f t="shared" si="2"/>
        <v>4</v>
      </c>
      <c r="E65" s="62">
        <f t="shared" si="4"/>
        <v>0.97827454242207346</v>
      </c>
      <c r="F65" s="62">
        <f t="shared" si="5"/>
        <v>6.7263255370863398E-3</v>
      </c>
      <c r="G65" s="62">
        <f t="shared" si="6"/>
        <v>0.17824762673278802</v>
      </c>
    </row>
    <row r="66" spans="1:7" x14ac:dyDescent="0.3">
      <c r="A66" s="60">
        <f t="shared" si="3"/>
        <v>27</v>
      </c>
      <c r="B66" s="61">
        <f t="shared" si="0"/>
        <v>5.3322045101752036E-2</v>
      </c>
      <c r="C66" s="61">
        <f t="shared" si="1"/>
        <v>0.23699998106362985</v>
      </c>
      <c r="D66" s="61">
        <f t="shared" si="2"/>
        <v>4</v>
      </c>
      <c r="E66" s="62">
        <f t="shared" si="4"/>
        <v>0.9479999242545194</v>
      </c>
      <c r="F66" s="62">
        <f t="shared" si="5"/>
        <v>6.5181662438865192E-3</v>
      </c>
      <c r="G66" s="62">
        <f t="shared" si="6"/>
        <v>0.17599048858493602</v>
      </c>
    </row>
    <row r="67" spans="1:7" x14ac:dyDescent="0.3">
      <c r="A67" s="60">
        <f t="shared" si="3"/>
        <v>27.5</v>
      </c>
      <c r="B67" s="61">
        <f t="shared" si="0"/>
        <v>5.3499040872746054E-2</v>
      </c>
      <c r="C67" s="61">
        <f t="shared" si="1"/>
        <v>0.22964431490315454</v>
      </c>
      <c r="D67" s="61">
        <f t="shared" si="2"/>
        <v>4</v>
      </c>
      <c r="E67" s="62">
        <f t="shared" si="4"/>
        <v>0.91857725961261816</v>
      </c>
      <c r="F67" s="62">
        <f t="shared" si="5"/>
        <v>6.3158647303870894E-3</v>
      </c>
      <c r="G67" s="62">
        <f t="shared" si="6"/>
        <v>0.17368628008564496</v>
      </c>
    </row>
    <row r="68" spans="1:7" x14ac:dyDescent="0.3">
      <c r="A68" s="60">
        <f t="shared" si="3"/>
        <v>28</v>
      </c>
      <c r="B68" s="61">
        <f t="shared" si="0"/>
        <v>5.3672958299864737E-2</v>
      </c>
      <c r="C68" s="61">
        <f t="shared" si="1"/>
        <v>0.22249673928186056</v>
      </c>
      <c r="D68" s="61">
        <f t="shared" si="2"/>
        <v>4</v>
      </c>
      <c r="E68" s="62">
        <f t="shared" si="4"/>
        <v>0.88998695712744225</v>
      </c>
      <c r="F68" s="62">
        <f t="shared" si="5"/>
        <v>6.119286292147314E-3</v>
      </c>
      <c r="G68" s="62">
        <f t="shared" si="6"/>
        <v>0.17134001618012479</v>
      </c>
    </row>
    <row r="69" spans="1:7" x14ac:dyDescent="0.3">
      <c r="A69" s="60">
        <f t="shared" si="3"/>
        <v>28.5</v>
      </c>
      <c r="B69" s="61">
        <f t="shared" si="0"/>
        <v>5.3843902633457744E-2</v>
      </c>
      <c r="C69" s="61">
        <f t="shared" si="1"/>
        <v>0.21555240398553122</v>
      </c>
      <c r="D69" s="61">
        <f t="shared" si="2"/>
        <v>4</v>
      </c>
      <c r="E69" s="62">
        <f t="shared" si="4"/>
        <v>0.86220961594212486</v>
      </c>
      <c r="F69" s="62">
        <f t="shared" si="5"/>
        <v>5.9282975346308699E-3</v>
      </c>
      <c r="G69" s="62">
        <f t="shared" si="6"/>
        <v>0.1689564797369798</v>
      </c>
    </row>
    <row r="70" spans="1:7" x14ac:dyDescent="0.3">
      <c r="A70" s="60">
        <f t="shared" si="3"/>
        <v>29</v>
      </c>
      <c r="B70" s="61">
        <f t="shared" si="0"/>
        <v>5.4011973816621553E-2</v>
      </c>
      <c r="C70" s="61">
        <f t="shared" si="1"/>
        <v>0.20880651096400485</v>
      </c>
      <c r="D70" s="61">
        <f t="shared" si="2"/>
        <v>4</v>
      </c>
      <c r="E70" s="62">
        <f t="shared" si="4"/>
        <v>0.8352260438560194</v>
      </c>
      <c r="F70" s="62">
        <f t="shared" si="5"/>
        <v>5.7427664979597002E-3</v>
      </c>
      <c r="G70" s="62">
        <f t="shared" si="6"/>
        <v>0.1665402284408313</v>
      </c>
    </row>
    <row r="71" spans="1:7" x14ac:dyDescent="0.3">
      <c r="A71" s="60">
        <f t="shared" si="3"/>
        <v>29.5</v>
      </c>
      <c r="B71" s="61">
        <f t="shared" si="0"/>
        <v>5.4177266836133664E-2</v>
      </c>
      <c r="C71" s="61">
        <f t="shared" si="1"/>
        <v>0.20225431836221949</v>
      </c>
      <c r="D71" s="61">
        <f t="shared" si="2"/>
        <v>4</v>
      </c>
      <c r="E71" s="62">
        <f t="shared" si="4"/>
        <v>0.80901727344887797</v>
      </c>
      <c r="F71" s="62">
        <f t="shared" si="5"/>
        <v>5.5625627677790886E-3</v>
      </c>
      <c r="G71" s="62">
        <f t="shared" si="6"/>
        <v>0.16409560164948311</v>
      </c>
    </row>
    <row r="72" spans="1:7" x14ac:dyDescent="0.3">
      <c r="A72" s="60">
        <f t="shared" si="3"/>
        <v>30</v>
      </c>
      <c r="B72" s="61">
        <f t="shared" si="0"/>
        <v>5.4339872044851467E-2</v>
      </c>
      <c r="C72" s="61">
        <f t="shared" si="1"/>
        <v>0.19589114408738412</v>
      </c>
      <c r="D72" s="61">
        <f>$B$4+$B$2/2*$B$4</f>
        <v>104</v>
      </c>
      <c r="E72" s="62">
        <f t="shared" si="4"/>
        <v>20.372678985087948</v>
      </c>
      <c r="F72" s="62">
        <f t="shared" si="5"/>
        <v>0.14007649690748747</v>
      </c>
      <c r="G72" s="62">
        <f t="shared" si="6"/>
        <v>4.2022949072246245</v>
      </c>
    </row>
  </sheetData>
  <mergeCells count="2">
    <mergeCell ref="A1:G1"/>
    <mergeCell ref="D3:G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8193" r:id="rId3">
          <objectPr defaultSize="0" autoPict="0" r:id="rId4">
            <anchor moveWithCells="1" sizeWithCells="1">
              <from>
                <xdr:col>4</xdr:col>
                <xdr:colOff>371475</xdr:colOff>
                <xdr:row>3</xdr:row>
                <xdr:rowOff>57150</xdr:rowOff>
              </from>
              <to>
                <xdr:col>5</xdr:col>
                <xdr:colOff>428625</xdr:colOff>
                <xdr:row>4</xdr:row>
                <xdr:rowOff>104775</xdr:rowOff>
              </to>
            </anchor>
          </objectPr>
        </oleObject>
      </mc:Choice>
      <mc:Fallback>
        <oleObject progId="Equation.DSMT4" shapeId="819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71D8-72D9-4070-A82F-21B7CB18A438}">
  <dimension ref="A1:H65"/>
  <sheetViews>
    <sheetView showGridLines="0" workbookViewId="0">
      <selection sqref="A1:C1"/>
    </sheetView>
  </sheetViews>
  <sheetFormatPr defaultRowHeight="16.5" x14ac:dyDescent="0.3"/>
  <cols>
    <col min="1" max="3" width="14.42578125" style="54" customWidth="1"/>
    <col min="4" max="5" width="9.140625" style="54"/>
    <col min="6" max="9" width="9.85546875" style="54" customWidth="1"/>
    <col min="10" max="16384" width="9.140625" style="54"/>
  </cols>
  <sheetData>
    <row r="1" spans="1:8" x14ac:dyDescent="0.3">
      <c r="A1" s="85" t="s">
        <v>52</v>
      </c>
      <c r="B1" s="86"/>
      <c r="C1" s="87"/>
      <c r="E1" s="85" t="s">
        <v>32</v>
      </c>
      <c r="F1" s="86"/>
      <c r="G1" s="86"/>
      <c r="H1" s="87"/>
    </row>
    <row r="2" spans="1:8" x14ac:dyDescent="0.3">
      <c r="A2" s="55"/>
      <c r="B2" s="55" t="s">
        <v>33</v>
      </c>
      <c r="C2" s="55" t="s">
        <v>34</v>
      </c>
    </row>
    <row r="3" spans="1:8" x14ac:dyDescent="0.3">
      <c r="A3" s="55" t="s">
        <v>35</v>
      </c>
      <c r="B3" s="55" t="s">
        <v>36</v>
      </c>
      <c r="C3" s="55" t="s">
        <v>37</v>
      </c>
      <c r="F3" s="56"/>
      <c r="G3" s="56"/>
    </row>
    <row r="4" spans="1:8" x14ac:dyDescent="0.3">
      <c r="A4" s="57" t="s">
        <v>38</v>
      </c>
      <c r="B4" s="57" t="s">
        <v>26</v>
      </c>
      <c r="C4" s="57" t="s">
        <v>39</v>
      </c>
      <c r="F4" s="58" t="s">
        <v>40</v>
      </c>
      <c r="G4" s="59">
        <v>0.02</v>
      </c>
    </row>
    <row r="5" spans="1:8" x14ac:dyDescent="0.3">
      <c r="A5" s="60">
        <v>0</v>
      </c>
      <c r="B5" s="61">
        <f t="shared" ref="B5:B65" si="0">$G$4+$G$5*LN(1+A5)</f>
        <v>0.02</v>
      </c>
      <c r="C5" s="62">
        <f>EXP(B5*A5)</f>
        <v>1</v>
      </c>
      <c r="F5" s="58" t="s">
        <v>41</v>
      </c>
      <c r="G5" s="59">
        <v>0.01</v>
      </c>
    </row>
    <row r="6" spans="1:8" x14ac:dyDescent="0.3">
      <c r="A6" s="60">
        <f>A5+0.5</f>
        <v>0.5</v>
      </c>
      <c r="B6" s="61">
        <f t="shared" si="0"/>
        <v>2.4054651081081645E-2</v>
      </c>
      <c r="C6" s="62">
        <f t="shared" ref="C6:C65" si="1">EXP(B6*A6)</f>
        <v>1.0120999446662906</v>
      </c>
    </row>
    <row r="7" spans="1:8" x14ac:dyDescent="0.3">
      <c r="A7" s="66">
        <f t="shared" ref="A7:A65" si="2">A6+0.5</f>
        <v>1</v>
      </c>
      <c r="B7" s="67">
        <f t="shared" si="0"/>
        <v>2.6931471805599454E-2</v>
      </c>
      <c r="C7" s="68">
        <f t="shared" si="1"/>
        <v>1.0272974015152436</v>
      </c>
    </row>
    <row r="8" spans="1:8" x14ac:dyDescent="0.3">
      <c r="A8" s="60">
        <f t="shared" si="2"/>
        <v>1.5</v>
      </c>
      <c r="B8" s="61">
        <f t="shared" si="0"/>
        <v>2.9162907318741552E-2</v>
      </c>
      <c r="C8" s="62">
        <f t="shared" si="1"/>
        <v>1.0447152507639235</v>
      </c>
    </row>
    <row r="9" spans="1:8" x14ac:dyDescent="0.3">
      <c r="A9" s="66">
        <f t="shared" si="2"/>
        <v>2</v>
      </c>
      <c r="B9" s="67">
        <f t="shared" si="0"/>
        <v>3.0986122886681098E-2</v>
      </c>
      <c r="C9" s="68">
        <f t="shared" si="1"/>
        <v>1.0639328156857637</v>
      </c>
    </row>
    <row r="10" spans="1:8" x14ac:dyDescent="0.3">
      <c r="A10" s="60">
        <f t="shared" si="2"/>
        <v>2.5</v>
      </c>
      <c r="B10" s="61">
        <f t="shared" si="0"/>
        <v>3.2527629684953679E-2</v>
      </c>
      <c r="C10" s="62">
        <f t="shared" si="1"/>
        <v>1.0847169465613935</v>
      </c>
    </row>
    <row r="11" spans="1:8" x14ac:dyDescent="0.3">
      <c r="A11" s="60">
        <f t="shared" si="2"/>
        <v>3</v>
      </c>
      <c r="B11" s="61">
        <f t="shared" si="0"/>
        <v>3.3862943611198904E-2</v>
      </c>
      <c r="C11" s="62">
        <f t="shared" si="1"/>
        <v>1.1069282433833172</v>
      </c>
    </row>
    <row r="12" spans="1:8" x14ac:dyDescent="0.3">
      <c r="A12" s="60">
        <f t="shared" si="2"/>
        <v>3.5</v>
      </c>
      <c r="B12" s="61">
        <f t="shared" si="0"/>
        <v>3.5040773967762742E-2</v>
      </c>
      <c r="C12" s="62">
        <f t="shared" si="1"/>
        <v>1.1304804381682725</v>
      </c>
    </row>
    <row r="13" spans="1:8" x14ac:dyDescent="0.3">
      <c r="A13" s="60">
        <f t="shared" si="2"/>
        <v>4</v>
      </c>
      <c r="B13" s="61">
        <f t="shared" si="0"/>
        <v>3.6094379124341006E-2</v>
      </c>
      <c r="C13" s="62">
        <f t="shared" si="1"/>
        <v>1.1553201786350766</v>
      </c>
    </row>
    <row r="14" spans="1:8" x14ac:dyDescent="0.3">
      <c r="A14" s="60">
        <f t="shared" si="2"/>
        <v>4.5</v>
      </c>
      <c r="B14" s="61">
        <f t="shared" si="0"/>
        <v>3.7047480922384253E-2</v>
      </c>
      <c r="C14" s="62">
        <f t="shared" si="1"/>
        <v>1.1814159351375151</v>
      </c>
    </row>
    <row r="15" spans="1:8" x14ac:dyDescent="0.3">
      <c r="A15" s="60">
        <f t="shared" si="2"/>
        <v>5</v>
      </c>
      <c r="B15" s="61">
        <f t="shared" si="0"/>
        <v>3.7917594692280551E-2</v>
      </c>
      <c r="C15" s="62">
        <f t="shared" si="1"/>
        <v>1.2087514573617868</v>
      </c>
    </row>
    <row r="16" spans="1:8" x14ac:dyDescent="0.3">
      <c r="A16" s="60">
        <f t="shared" si="2"/>
        <v>5.5</v>
      </c>
      <c r="B16" s="61">
        <f t="shared" si="0"/>
        <v>3.8718021769015912E-2</v>
      </c>
      <c r="C16" s="62">
        <f t="shared" si="1"/>
        <v>1.2373216943795859</v>
      </c>
    </row>
    <row r="17" spans="1:3" x14ac:dyDescent="0.3">
      <c r="A17" s="60">
        <f t="shared" si="2"/>
        <v>6</v>
      </c>
      <c r="B17" s="61">
        <f t="shared" si="0"/>
        <v>3.9459101490553136E-2</v>
      </c>
      <c r="C17" s="62">
        <f t="shared" si="1"/>
        <v>1.267130137217596</v>
      </c>
    </row>
    <row r="18" spans="1:3" x14ac:dyDescent="0.3">
      <c r="A18" s="60">
        <f t="shared" si="2"/>
        <v>6.5</v>
      </c>
      <c r="B18" s="61">
        <f t="shared" si="0"/>
        <v>4.0149030205422646E-2</v>
      </c>
      <c r="C18" s="62">
        <f t="shared" si="1"/>
        <v>1.2981870267861511</v>
      </c>
    </row>
    <row r="19" spans="1:3" x14ac:dyDescent="0.3">
      <c r="A19" s="60">
        <f t="shared" si="2"/>
        <v>7</v>
      </c>
      <c r="B19" s="61">
        <f t="shared" si="0"/>
        <v>4.079441541679836E-2</v>
      </c>
      <c r="C19" s="62">
        <f t="shared" si="1"/>
        <v>1.330508111394002</v>
      </c>
    </row>
    <row r="20" spans="1:3" x14ac:dyDescent="0.3">
      <c r="A20" s="60">
        <f t="shared" si="2"/>
        <v>7.5</v>
      </c>
      <c r="B20" s="61">
        <f t="shared" si="0"/>
        <v>4.1400661634962713E-2</v>
      </c>
      <c r="C20" s="62">
        <f t="shared" si="1"/>
        <v>1.3641137662192029</v>
      </c>
    </row>
    <row r="21" spans="1:3" x14ac:dyDescent="0.3">
      <c r="A21" s="60">
        <f t="shared" si="2"/>
        <v>8</v>
      </c>
      <c r="B21" s="61">
        <f t="shared" si="0"/>
        <v>4.1972245773362199E-2</v>
      </c>
      <c r="C21" s="62">
        <f t="shared" si="1"/>
        <v>1.399028358721893</v>
      </c>
    </row>
    <row r="22" spans="1:3" x14ac:dyDescent="0.3">
      <c r="A22" s="60">
        <f t="shared" si="2"/>
        <v>8.5</v>
      </c>
      <c r="B22" s="61">
        <f t="shared" si="0"/>
        <v>4.2512917986064949E-2</v>
      </c>
      <c r="C22" s="62">
        <f t="shared" si="1"/>
        <v>1.4352797857881505</v>
      </c>
    </row>
    <row r="23" spans="1:3" x14ac:dyDescent="0.3">
      <c r="A23" s="60">
        <f t="shared" si="2"/>
        <v>9</v>
      </c>
      <c r="B23" s="61">
        <f t="shared" si="0"/>
        <v>4.3025850929940462E-2</v>
      </c>
      <c r="C23" s="62">
        <f t="shared" si="1"/>
        <v>1.4728991337231101</v>
      </c>
    </row>
    <row r="24" spans="1:3" x14ac:dyDescent="0.3">
      <c r="A24" s="60">
        <f t="shared" si="2"/>
        <v>9.5</v>
      </c>
      <c r="B24" s="61">
        <f t="shared" si="0"/>
        <v>4.3513752571634777E-2</v>
      </c>
      <c r="C24" s="62">
        <f t="shared" si="1"/>
        <v>1.5119204280637493</v>
      </c>
    </row>
    <row r="25" spans="1:3" x14ac:dyDescent="0.3">
      <c r="A25" s="60">
        <f t="shared" si="2"/>
        <v>10</v>
      </c>
      <c r="B25" s="61">
        <f t="shared" si="0"/>
        <v>4.3978952727983703E-2</v>
      </c>
      <c r="C25" s="62">
        <f t="shared" si="1"/>
        <v>1.5523804503885335</v>
      </c>
    </row>
    <row r="26" spans="1:3" x14ac:dyDescent="0.3">
      <c r="A26" s="60">
        <f t="shared" si="2"/>
        <v>10.5</v>
      </c>
      <c r="B26" s="61">
        <f t="shared" si="0"/>
        <v>4.4423470353692041E-2</v>
      </c>
      <c r="C26" s="62">
        <f t="shared" si="1"/>
        <v>1.5943186060400922</v>
      </c>
    </row>
    <row r="27" spans="1:3" x14ac:dyDescent="0.3">
      <c r="A27" s="60">
        <f t="shared" si="2"/>
        <v>11</v>
      </c>
      <c r="B27" s="61">
        <f t="shared" si="0"/>
        <v>4.4849066497880008E-2</v>
      </c>
      <c r="C27" s="62">
        <f t="shared" si="1"/>
        <v>1.6377768312271834</v>
      </c>
    </row>
    <row r="28" spans="1:3" x14ac:dyDescent="0.3">
      <c r="A28" s="60">
        <f t="shared" si="2"/>
        <v>11.5</v>
      </c>
      <c r="B28" s="61">
        <f t="shared" si="0"/>
        <v>4.5257286443082557E-2</v>
      </c>
      <c r="C28" s="62">
        <f t="shared" si="1"/>
        <v>1.6827995311067274</v>
      </c>
    </row>
    <row r="29" spans="1:3" x14ac:dyDescent="0.3">
      <c r="A29" s="60">
        <f t="shared" si="2"/>
        <v>12</v>
      </c>
      <c r="B29" s="61">
        <f t="shared" si="0"/>
        <v>4.5649493574615368E-2</v>
      </c>
      <c r="C29" s="62">
        <f t="shared" si="1"/>
        <v>1.7294335426456355</v>
      </c>
    </row>
    <row r="30" spans="1:3" x14ac:dyDescent="0.3">
      <c r="A30" s="60">
        <f t="shared" si="2"/>
        <v>12.5</v>
      </c>
      <c r="B30" s="61">
        <f t="shared" si="0"/>
        <v>4.602689685444384E-2</v>
      </c>
      <c r="C30" s="62">
        <f t="shared" si="1"/>
        <v>1.7777281176304762</v>
      </c>
    </row>
    <row r="31" spans="1:3" x14ac:dyDescent="0.3">
      <c r="A31" s="60">
        <f t="shared" si="2"/>
        <v>13</v>
      </c>
      <c r="B31" s="61">
        <f t="shared" si="0"/>
        <v>4.6390573296152586E-2</v>
      </c>
      <c r="C31" s="62">
        <f t="shared" si="1"/>
        <v>1.827734922328621</v>
      </c>
    </row>
    <row r="32" spans="1:3" x14ac:dyDescent="0.3">
      <c r="A32" s="60">
        <f t="shared" si="2"/>
        <v>13.5</v>
      </c>
      <c r="B32" s="61">
        <f t="shared" si="0"/>
        <v>4.6741486494265287E-2</v>
      </c>
      <c r="C32" s="62">
        <f t="shared" si="1"/>
        <v>1.8795080511383322</v>
      </c>
    </row>
    <row r="33" spans="1:3" x14ac:dyDescent="0.3">
      <c r="A33" s="60">
        <f t="shared" si="2"/>
        <v>14</v>
      </c>
      <c r="B33" s="63">
        <f t="shared" si="0"/>
        <v>4.7080502011022103E-2</v>
      </c>
      <c r="C33" s="64">
        <f t="shared" si="1"/>
        <v>1.9331040521854792</v>
      </c>
    </row>
    <row r="34" spans="1:3" x14ac:dyDescent="0.3">
      <c r="A34" s="60">
        <f t="shared" si="2"/>
        <v>14.5</v>
      </c>
      <c r="B34" s="61">
        <f t="shared" si="0"/>
        <v>4.740840023925201E-2</v>
      </c>
      <c r="C34" s="62">
        <f t="shared" si="1"/>
        <v>1.9885819632915129</v>
      </c>
    </row>
    <row r="35" spans="1:3" x14ac:dyDescent="0.3">
      <c r="A35" s="60">
        <f t="shared" si="2"/>
        <v>15</v>
      </c>
      <c r="B35" s="61">
        <f t="shared" si="0"/>
        <v>4.7725887222397817E-2</v>
      </c>
      <c r="C35" s="62">
        <f t="shared" si="1"/>
        <v>2.0460033570929199</v>
      </c>
    </row>
    <row r="36" spans="1:3" x14ac:dyDescent="0.3">
      <c r="A36" s="60">
        <f t="shared" si="2"/>
        <v>15.5</v>
      </c>
      <c r="B36" s="61">
        <f t="shared" si="0"/>
        <v>4.8033603809065351E-2</v>
      </c>
      <c r="C36" s="62">
        <f t="shared" si="1"/>
        <v>2.1054323943661153</v>
      </c>
    </row>
    <row r="37" spans="1:3" x14ac:dyDescent="0.3">
      <c r="A37" s="60">
        <f t="shared" si="2"/>
        <v>16</v>
      </c>
      <c r="B37" s="61">
        <f t="shared" si="0"/>
        <v>4.8332133440562162E-2</v>
      </c>
      <c r="C37" s="62">
        <f t="shared" si="1"/>
        <v>2.1669358848246811</v>
      </c>
    </row>
    <row r="38" spans="1:3" x14ac:dyDescent="0.3">
      <c r="A38" s="60">
        <f t="shared" si="2"/>
        <v>16.5</v>
      </c>
      <c r="B38" s="61">
        <f t="shared" si="0"/>
        <v>4.8622008809294688E-2</v>
      </c>
      <c r="C38" s="62">
        <f t="shared" si="1"/>
        <v>2.2305833548231604</v>
      </c>
    </row>
    <row r="39" spans="1:3" x14ac:dyDescent="0.3">
      <c r="A39" s="60">
        <f t="shared" si="2"/>
        <v>17</v>
      </c>
      <c r="B39" s="61">
        <f t="shared" si="0"/>
        <v>4.8903717578961642E-2</v>
      </c>
      <c r="C39" s="62">
        <f t="shared" si="1"/>
        <v>2.2964471215344502</v>
      </c>
    </row>
    <row r="40" spans="1:3" x14ac:dyDescent="0.3">
      <c r="A40" s="60">
        <f t="shared" si="2"/>
        <v>17.5</v>
      </c>
      <c r="B40" s="61">
        <f t="shared" si="0"/>
        <v>4.9177707320842791E-2</v>
      </c>
      <c r="C40" s="62">
        <f t="shared" si="1"/>
        <v>2.3646023732742432</v>
      </c>
    </row>
    <row r="41" spans="1:3" x14ac:dyDescent="0.3">
      <c r="A41" s="60">
        <f t="shared" si="2"/>
        <v>18</v>
      </c>
      <c r="B41" s="61">
        <f t="shared" si="0"/>
        <v>4.9444389791664406E-2</v>
      </c>
      <c r="C41" s="62">
        <f t="shared" si="1"/>
        <v>2.4351272557321595</v>
      </c>
    </row>
    <row r="42" spans="1:3" x14ac:dyDescent="0.3">
      <c r="A42" s="60">
        <f t="shared" si="2"/>
        <v>18.5</v>
      </c>
      <c r="B42" s="61">
        <f t="shared" si="0"/>
        <v>4.9704144655697009E-2</v>
      </c>
      <c r="C42" s="62">
        <f t="shared" si="1"/>
        <v>2.5081029639396721</v>
      </c>
    </row>
    <row r="43" spans="1:3" x14ac:dyDescent="0.3">
      <c r="A43" s="60">
        <f t="shared" si="2"/>
        <v>19</v>
      </c>
      <c r="B43" s="61">
        <f t="shared" si="0"/>
        <v>4.9957322735539905E-2</v>
      </c>
      <c r="C43" s="62">
        <f t="shared" si="1"/>
        <v>2.5836138398631654</v>
      </c>
    </row>
    <row r="44" spans="1:3" x14ac:dyDescent="0.3">
      <c r="A44" s="60">
        <f t="shared" si="2"/>
        <v>19.5</v>
      </c>
      <c r="B44" s="61">
        <f t="shared" si="0"/>
        <v>5.0204248861443632E-2</v>
      </c>
      <c r="C44" s="62">
        <f t="shared" si="1"/>
        <v>2.661747475559094</v>
      </c>
    </row>
    <row r="45" spans="1:3" x14ac:dyDescent="0.3">
      <c r="A45" s="60">
        <f t="shared" si="2"/>
        <v>20</v>
      </c>
      <c r="B45" s="61">
        <f t="shared" si="0"/>
        <v>5.0445224377234227E-2</v>
      </c>
      <c r="C45" s="62">
        <f t="shared" si="1"/>
        <v>2.7425948218693126</v>
      </c>
    </row>
    <row r="46" spans="1:3" x14ac:dyDescent="0.3">
      <c r="A46" s="60">
        <f t="shared" si="2"/>
        <v>20.5</v>
      </c>
      <c r="B46" s="61">
        <f t="shared" si="0"/>
        <v>5.068052935133617E-2</v>
      </c>
      <c r="C46" s="62">
        <f t="shared" si="1"/>
        <v>2.8262503026697674</v>
      </c>
    </row>
    <row r="47" spans="1:3" x14ac:dyDescent="0.3">
      <c r="A47" s="60">
        <f t="shared" si="2"/>
        <v>21</v>
      </c>
      <c r="B47" s="61">
        <f t="shared" si="0"/>
        <v>5.091042453358316E-2</v>
      </c>
      <c r="C47" s="62">
        <f t="shared" si="1"/>
        <v>2.9128119347160881</v>
      </c>
    </row>
    <row r="48" spans="1:3" x14ac:dyDescent="0.3">
      <c r="A48" s="60">
        <f t="shared" si="2"/>
        <v>21.5</v>
      </c>
      <c r="B48" s="61">
        <f t="shared" si="0"/>
        <v>5.1135153092103744E-2</v>
      </c>
      <c r="C48" s="62">
        <f t="shared" si="1"/>
        <v>3.0023814531562945</v>
      </c>
    </row>
    <row r="49" spans="1:3" x14ac:dyDescent="0.3">
      <c r="A49" s="60">
        <f t="shared" si="2"/>
        <v>22</v>
      </c>
      <c r="B49" s="61">
        <f t="shared" si="0"/>
        <v>5.1354942159291497E-2</v>
      </c>
      <c r="C49" s="62">
        <f t="shared" si="1"/>
        <v>3.0950644428043979</v>
      </c>
    </row>
    <row r="50" spans="1:3" x14ac:dyDescent="0.3">
      <c r="A50" s="60">
        <f t="shared" si="2"/>
        <v>22.5</v>
      </c>
      <c r="B50" s="61">
        <f t="shared" si="0"/>
        <v>5.1570004211501139E-2</v>
      </c>
      <c r="C50" s="62">
        <f t="shared" si="1"/>
        <v>3.1909704752899666</v>
      </c>
    </row>
    <row r="51" spans="1:3" x14ac:dyDescent="0.3">
      <c r="A51" s="60">
        <f t="shared" si="2"/>
        <v>23</v>
      </c>
      <c r="B51" s="61">
        <f t="shared" si="0"/>
        <v>5.1780538303479465E-2</v>
      </c>
      <c r="C51" s="62">
        <f t="shared" si="1"/>
        <v>3.2902132522180634</v>
      </c>
    </row>
    <row r="52" spans="1:3" x14ac:dyDescent="0.3">
      <c r="A52" s="60">
        <f t="shared" si="2"/>
        <v>23.5</v>
      </c>
      <c r="B52" s="61">
        <f t="shared" si="0"/>
        <v>5.1986731175506812E-2</v>
      </c>
      <c r="C52" s="62">
        <f t="shared" si="1"/>
        <v>3.3929107544918473</v>
      </c>
    </row>
    <row r="53" spans="1:3" x14ac:dyDescent="0.3">
      <c r="A53" s="60">
        <f t="shared" si="2"/>
        <v>24</v>
      </c>
      <c r="B53" s="61">
        <f t="shared" si="0"/>
        <v>5.2188758248682007E-2</v>
      </c>
      <c r="C53" s="62">
        <f t="shared" si="1"/>
        <v>3.4991853979668508</v>
      </c>
    </row>
    <row r="54" spans="1:3" x14ac:dyDescent="0.3">
      <c r="A54" s="60">
        <f t="shared" si="2"/>
        <v>24.5</v>
      </c>
      <c r="B54" s="61">
        <f t="shared" si="0"/>
        <v>5.2386784521643803E-2</v>
      </c>
      <c r="C54" s="62">
        <f t="shared" si="1"/>
        <v>3.6091641956217364</v>
      </c>
    </row>
    <row r="55" spans="1:3" x14ac:dyDescent="0.3">
      <c r="A55" s="60">
        <f t="shared" si="2"/>
        <v>25</v>
      </c>
      <c r="B55" s="61">
        <f t="shared" si="0"/>
        <v>5.2580965380214825E-2</v>
      </c>
      <c r="C55" s="62">
        <f t="shared" si="1"/>
        <v>3.7229789264455082</v>
      </c>
    </row>
    <row r="56" spans="1:3" x14ac:dyDescent="0.3">
      <c r="A56" s="60">
        <f t="shared" si="2"/>
        <v>25.5</v>
      </c>
      <c r="B56" s="61">
        <f t="shared" si="0"/>
        <v>5.277144732992177E-2</v>
      </c>
      <c r="C56" s="62">
        <f t="shared" si="1"/>
        <v>3.8407663112557913</v>
      </c>
    </row>
    <row r="57" spans="1:3" x14ac:dyDescent="0.3">
      <c r="A57" s="60">
        <f t="shared" si="2"/>
        <v>26</v>
      </c>
      <c r="B57" s="61">
        <f t="shared" si="0"/>
        <v>5.295836866004329E-2</v>
      </c>
      <c r="C57" s="62">
        <f t="shared" si="1"/>
        <v>3.9626681956770793</v>
      </c>
    </row>
    <row r="58" spans="1:3" x14ac:dyDescent="0.3">
      <c r="A58" s="60">
        <f t="shared" si="2"/>
        <v>26.5</v>
      </c>
      <c r="B58" s="61">
        <f t="shared" si="0"/>
        <v>5.3141860046725262E-2</v>
      </c>
      <c r="C58" s="62">
        <f t="shared" si="1"/>
        <v>4.0888317405219903</v>
      </c>
    </row>
    <row r="59" spans="1:3" x14ac:dyDescent="0.3">
      <c r="A59" s="60">
        <f t="shared" si="2"/>
        <v>27</v>
      </c>
      <c r="B59" s="61">
        <f t="shared" si="0"/>
        <v>5.3322045101752036E-2</v>
      </c>
      <c r="C59" s="62">
        <f t="shared" si="1"/>
        <v>4.2194096198324997</v>
      </c>
    </row>
    <row r="60" spans="1:3" x14ac:dyDescent="0.3">
      <c r="A60" s="60">
        <f t="shared" si="2"/>
        <v>27.5</v>
      </c>
      <c r="B60" s="61">
        <f t="shared" si="0"/>
        <v>5.3499040872746054E-2</v>
      </c>
      <c r="C60" s="62">
        <f t="shared" si="1"/>
        <v>4.3545602268522057</v>
      </c>
    </row>
    <row r="61" spans="1:3" x14ac:dyDescent="0.3">
      <c r="A61" s="60">
        <f t="shared" si="2"/>
        <v>28</v>
      </c>
      <c r="B61" s="61">
        <f t="shared" si="0"/>
        <v>5.3672958299864737E-2</v>
      </c>
      <c r="C61" s="62">
        <f t="shared" si="1"/>
        <v>4.4944478882146326</v>
      </c>
    </row>
    <row r="62" spans="1:3" x14ac:dyDescent="0.3">
      <c r="A62" s="60">
        <f t="shared" si="2"/>
        <v>28.5</v>
      </c>
      <c r="B62" s="61">
        <f t="shared" si="0"/>
        <v>5.3843902633457744E-2</v>
      </c>
      <c r="C62" s="62">
        <f t="shared" si="1"/>
        <v>4.6392430866469212</v>
      </c>
    </row>
    <row r="63" spans="1:3" x14ac:dyDescent="0.3">
      <c r="A63" s="60">
        <f t="shared" si="2"/>
        <v>29</v>
      </c>
      <c r="B63" s="61">
        <f t="shared" si="0"/>
        <v>5.4011973816621553E-2</v>
      </c>
      <c r="C63" s="62">
        <f t="shared" si="1"/>
        <v>4.7891226925025592</v>
      </c>
    </row>
    <row r="64" spans="1:3" x14ac:dyDescent="0.3">
      <c r="A64" s="60">
        <f t="shared" si="2"/>
        <v>29.5</v>
      </c>
      <c r="B64" s="61">
        <f t="shared" si="0"/>
        <v>5.4177266836133664E-2</v>
      </c>
      <c r="C64" s="62">
        <f t="shared" si="1"/>
        <v>4.9442702044516498</v>
      </c>
    </row>
    <row r="65" spans="1:3" x14ac:dyDescent="0.3">
      <c r="A65" s="60">
        <f t="shared" si="2"/>
        <v>30</v>
      </c>
      <c r="B65" s="61">
        <f t="shared" si="0"/>
        <v>5.4339872044851467E-2</v>
      </c>
      <c r="C65" s="62">
        <f t="shared" si="1"/>
        <v>5.1048759996721182</v>
      </c>
    </row>
  </sheetData>
  <mergeCells count="2">
    <mergeCell ref="E1:H1"/>
    <mergeCell ref="A1:C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7169" r:id="rId3">
          <objectPr defaultSize="0" autoPict="0" r:id="rId4">
            <anchor moveWithCells="1" sizeWithCells="1">
              <from>
                <xdr:col>5</xdr:col>
                <xdr:colOff>104775</xdr:colOff>
                <xdr:row>1</xdr:row>
                <xdr:rowOff>47625</xdr:rowOff>
              </from>
              <to>
                <xdr:col>6</xdr:col>
                <xdr:colOff>466725</xdr:colOff>
                <xdr:row>2</xdr:row>
                <xdr:rowOff>95250</xdr:rowOff>
              </to>
            </anchor>
          </objectPr>
        </oleObject>
      </mc:Choice>
      <mc:Fallback>
        <oleObject progId="Equation.DSMT4" shapeId="716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ABBE-CCBE-4C94-AE20-8C50554F33C1}">
  <dimension ref="A1:H65"/>
  <sheetViews>
    <sheetView showGridLines="0" workbookViewId="0">
      <selection activeCell="J30" sqref="J30"/>
    </sheetView>
  </sheetViews>
  <sheetFormatPr defaultRowHeight="16.5" x14ac:dyDescent="0.3"/>
  <cols>
    <col min="1" max="4" width="14.42578125" style="54" customWidth="1"/>
    <col min="5" max="6" width="9.140625" style="54"/>
    <col min="7" max="10" width="9.85546875" style="54" customWidth="1"/>
    <col min="11" max="16384" width="9.140625" style="54"/>
  </cols>
  <sheetData>
    <row r="1" spans="1:8" x14ac:dyDescent="0.3">
      <c r="A1" s="85" t="s">
        <v>57</v>
      </c>
      <c r="B1" s="86"/>
      <c r="C1" s="87"/>
      <c r="E1" s="85" t="s">
        <v>32</v>
      </c>
      <c r="F1" s="86"/>
      <c r="G1" s="86"/>
      <c r="H1" s="87"/>
    </row>
    <row r="2" spans="1:8" x14ac:dyDescent="0.3">
      <c r="A2" s="55"/>
      <c r="B2" s="55"/>
      <c r="C2" s="55"/>
    </row>
    <row r="3" spans="1:8" x14ac:dyDescent="0.3">
      <c r="A3" s="55" t="s">
        <v>35</v>
      </c>
      <c r="B3" s="88" t="s">
        <v>13</v>
      </c>
      <c r="C3" s="88"/>
    </row>
    <row r="4" spans="1:8" x14ac:dyDescent="0.3">
      <c r="A4" s="57" t="s">
        <v>38</v>
      </c>
      <c r="B4" s="57" t="s">
        <v>55</v>
      </c>
      <c r="C4" s="80" t="s">
        <v>56</v>
      </c>
      <c r="E4" s="89" t="s">
        <v>55</v>
      </c>
      <c r="F4" s="89"/>
      <c r="G4" s="89" t="s">
        <v>56</v>
      </c>
      <c r="H4" s="89"/>
    </row>
    <row r="5" spans="1:8" x14ac:dyDescent="0.3">
      <c r="A5" s="60">
        <v>0</v>
      </c>
      <c r="B5" s="61">
        <f>$F$5+$F$6*LN(1+$A5)</f>
        <v>0.02</v>
      </c>
      <c r="C5" s="61">
        <f>$H$5+$H$6*LN(1+$A5)</f>
        <v>0.01</v>
      </c>
      <c r="D5" s="62"/>
      <c r="E5" s="58" t="s">
        <v>40</v>
      </c>
      <c r="F5" s="59">
        <v>0.02</v>
      </c>
      <c r="G5" s="58" t="s">
        <v>40</v>
      </c>
      <c r="H5" s="59">
        <v>0.01</v>
      </c>
    </row>
    <row r="6" spans="1:8" x14ac:dyDescent="0.3">
      <c r="A6" s="60">
        <f>A5+0.5</f>
        <v>0.5</v>
      </c>
      <c r="B6" s="61">
        <f t="shared" ref="B6:B37" si="0">$F$5+$F$6*LN(1+A6)</f>
        <v>2.4054651081081645E-2</v>
      </c>
      <c r="C6" s="61">
        <f t="shared" ref="C6:C65" si="1">$H$5+$H$6*LN(1+$A6)</f>
        <v>1.4054651081081644E-2</v>
      </c>
      <c r="D6" s="62"/>
      <c r="E6" s="58" t="s">
        <v>41</v>
      </c>
      <c r="F6" s="59">
        <v>0.01</v>
      </c>
      <c r="G6" s="58" t="s">
        <v>41</v>
      </c>
      <c r="H6" s="59">
        <v>0.01</v>
      </c>
    </row>
    <row r="7" spans="1:8" x14ac:dyDescent="0.3">
      <c r="A7" s="60">
        <f t="shared" ref="A7:A65" si="2">A6+0.5</f>
        <v>1</v>
      </c>
      <c r="B7" s="61">
        <f t="shared" si="0"/>
        <v>2.6931471805599454E-2</v>
      </c>
      <c r="C7" s="61">
        <f t="shared" si="1"/>
        <v>1.6931471805599452E-2</v>
      </c>
      <c r="D7" s="62"/>
    </row>
    <row r="8" spans="1:8" x14ac:dyDescent="0.3">
      <c r="A8" s="60">
        <f t="shared" si="2"/>
        <v>1.5</v>
      </c>
      <c r="B8" s="61">
        <f t="shared" si="0"/>
        <v>2.9162907318741552E-2</v>
      </c>
      <c r="C8" s="61">
        <f t="shared" si="1"/>
        <v>1.9162907318741554E-2</v>
      </c>
      <c r="D8" s="62"/>
    </row>
    <row r="9" spans="1:8" x14ac:dyDescent="0.3">
      <c r="A9" s="60">
        <f t="shared" si="2"/>
        <v>2</v>
      </c>
      <c r="B9" s="61">
        <f t="shared" si="0"/>
        <v>3.0986122886681098E-2</v>
      </c>
      <c r="C9" s="61">
        <f t="shared" si="1"/>
        <v>2.0986122886681099E-2</v>
      </c>
      <c r="D9" s="62"/>
    </row>
    <row r="10" spans="1:8" x14ac:dyDescent="0.3">
      <c r="A10" s="60">
        <f t="shared" si="2"/>
        <v>2.5</v>
      </c>
      <c r="B10" s="61">
        <f t="shared" si="0"/>
        <v>3.2527629684953679E-2</v>
      </c>
      <c r="C10" s="61">
        <f t="shared" si="1"/>
        <v>2.2527629684953681E-2</v>
      </c>
      <c r="D10" s="62"/>
    </row>
    <row r="11" spans="1:8" x14ac:dyDescent="0.3">
      <c r="A11" s="60">
        <f t="shared" si="2"/>
        <v>3</v>
      </c>
      <c r="B11" s="61">
        <f t="shared" si="0"/>
        <v>3.3862943611198904E-2</v>
      </c>
      <c r="C11" s="61">
        <f t="shared" si="1"/>
        <v>2.3862943611198909E-2</v>
      </c>
      <c r="D11" s="62"/>
    </row>
    <row r="12" spans="1:8" x14ac:dyDescent="0.3">
      <c r="A12" s="60">
        <f t="shared" si="2"/>
        <v>3.5</v>
      </c>
      <c r="B12" s="61">
        <f t="shared" si="0"/>
        <v>3.5040773967762742E-2</v>
      </c>
      <c r="C12" s="61">
        <f t="shared" si="1"/>
        <v>2.504077396776274E-2</v>
      </c>
      <c r="D12" s="62"/>
    </row>
    <row r="13" spans="1:8" x14ac:dyDescent="0.3">
      <c r="A13" s="60">
        <f t="shared" si="2"/>
        <v>4</v>
      </c>
      <c r="B13" s="61">
        <f t="shared" si="0"/>
        <v>3.6094379124341006E-2</v>
      </c>
      <c r="C13" s="61">
        <f t="shared" si="1"/>
        <v>2.6094379124341004E-2</v>
      </c>
      <c r="D13" s="62"/>
    </row>
    <row r="14" spans="1:8" x14ac:dyDescent="0.3">
      <c r="A14" s="60">
        <f t="shared" si="2"/>
        <v>4.5</v>
      </c>
      <c r="B14" s="61">
        <f t="shared" si="0"/>
        <v>3.7047480922384253E-2</v>
      </c>
      <c r="C14" s="61">
        <f t="shared" si="1"/>
        <v>2.7047480922384251E-2</v>
      </c>
      <c r="D14" s="62"/>
    </row>
    <row r="15" spans="1:8" x14ac:dyDescent="0.3">
      <c r="A15" s="60">
        <f t="shared" si="2"/>
        <v>5</v>
      </c>
      <c r="B15" s="61">
        <f t="shared" si="0"/>
        <v>3.7917594692280551E-2</v>
      </c>
      <c r="C15" s="61">
        <f t="shared" si="1"/>
        <v>2.7917594692280549E-2</v>
      </c>
      <c r="D15" s="62"/>
    </row>
    <row r="16" spans="1:8" x14ac:dyDescent="0.3">
      <c r="A16" s="60">
        <f t="shared" si="2"/>
        <v>5.5</v>
      </c>
      <c r="B16" s="61">
        <f t="shared" si="0"/>
        <v>3.8718021769015912E-2</v>
      </c>
      <c r="C16" s="61">
        <f t="shared" si="1"/>
        <v>2.8718021769015917E-2</v>
      </c>
      <c r="D16" s="62"/>
    </row>
    <row r="17" spans="1:4" x14ac:dyDescent="0.3">
      <c r="A17" s="60">
        <f t="shared" si="2"/>
        <v>6</v>
      </c>
      <c r="B17" s="61">
        <f t="shared" si="0"/>
        <v>3.9459101490553136E-2</v>
      </c>
      <c r="C17" s="61">
        <f t="shared" si="1"/>
        <v>2.9459101490553134E-2</v>
      </c>
      <c r="D17" s="62"/>
    </row>
    <row r="18" spans="1:4" x14ac:dyDescent="0.3">
      <c r="A18" s="60">
        <f t="shared" si="2"/>
        <v>6.5</v>
      </c>
      <c r="B18" s="61">
        <f t="shared" si="0"/>
        <v>4.0149030205422646E-2</v>
      </c>
      <c r="C18" s="61">
        <f t="shared" si="1"/>
        <v>3.0149030205422644E-2</v>
      </c>
      <c r="D18" s="62"/>
    </row>
    <row r="19" spans="1:4" x14ac:dyDescent="0.3">
      <c r="A19" s="60">
        <f t="shared" si="2"/>
        <v>7</v>
      </c>
      <c r="B19" s="61">
        <f t="shared" si="0"/>
        <v>4.079441541679836E-2</v>
      </c>
      <c r="C19" s="61">
        <f t="shared" si="1"/>
        <v>3.0794415416798358E-2</v>
      </c>
      <c r="D19" s="62"/>
    </row>
    <row r="20" spans="1:4" x14ac:dyDescent="0.3">
      <c r="A20" s="60">
        <f t="shared" si="2"/>
        <v>7.5</v>
      </c>
      <c r="B20" s="61">
        <f t="shared" si="0"/>
        <v>4.1400661634962713E-2</v>
      </c>
      <c r="C20" s="61">
        <f t="shared" si="1"/>
        <v>3.1400661634962711E-2</v>
      </c>
      <c r="D20" s="62"/>
    </row>
    <row r="21" spans="1:4" x14ac:dyDescent="0.3">
      <c r="A21" s="60">
        <f t="shared" si="2"/>
        <v>8</v>
      </c>
      <c r="B21" s="61">
        <f t="shared" si="0"/>
        <v>4.1972245773362199E-2</v>
      </c>
      <c r="C21" s="61">
        <f t="shared" si="1"/>
        <v>3.1972245773362197E-2</v>
      </c>
      <c r="D21" s="62"/>
    </row>
    <row r="22" spans="1:4" x14ac:dyDescent="0.3">
      <c r="A22" s="60">
        <f t="shared" si="2"/>
        <v>8.5</v>
      </c>
      <c r="B22" s="61">
        <f t="shared" si="0"/>
        <v>4.2512917986064949E-2</v>
      </c>
      <c r="C22" s="61">
        <f t="shared" si="1"/>
        <v>3.2512917986064954E-2</v>
      </c>
      <c r="D22" s="62"/>
    </row>
    <row r="23" spans="1:4" x14ac:dyDescent="0.3">
      <c r="A23" s="60">
        <f t="shared" si="2"/>
        <v>9</v>
      </c>
      <c r="B23" s="61">
        <f t="shared" si="0"/>
        <v>4.3025850929940462E-2</v>
      </c>
      <c r="C23" s="61">
        <f t="shared" si="1"/>
        <v>3.302585092994046E-2</v>
      </c>
      <c r="D23" s="62"/>
    </row>
    <row r="24" spans="1:4" x14ac:dyDescent="0.3">
      <c r="A24" s="60">
        <f t="shared" si="2"/>
        <v>9.5</v>
      </c>
      <c r="B24" s="61">
        <f t="shared" si="0"/>
        <v>4.3513752571634777E-2</v>
      </c>
      <c r="C24" s="61">
        <f t="shared" si="1"/>
        <v>3.3513752571634775E-2</v>
      </c>
      <c r="D24" s="62"/>
    </row>
    <row r="25" spans="1:4" x14ac:dyDescent="0.3">
      <c r="A25" s="60">
        <f t="shared" si="2"/>
        <v>10</v>
      </c>
      <c r="B25" s="61">
        <f t="shared" si="0"/>
        <v>4.3978952727983703E-2</v>
      </c>
      <c r="C25" s="61">
        <f t="shared" si="1"/>
        <v>3.3978952727983708E-2</v>
      </c>
      <c r="D25" s="62"/>
    </row>
    <row r="26" spans="1:4" x14ac:dyDescent="0.3">
      <c r="A26" s="60">
        <f t="shared" si="2"/>
        <v>10.5</v>
      </c>
      <c r="B26" s="61">
        <f t="shared" si="0"/>
        <v>4.4423470353692041E-2</v>
      </c>
      <c r="C26" s="61">
        <f t="shared" si="1"/>
        <v>3.4423470353692046E-2</v>
      </c>
      <c r="D26" s="62"/>
    </row>
    <row r="27" spans="1:4" x14ac:dyDescent="0.3">
      <c r="A27" s="60">
        <f t="shared" si="2"/>
        <v>11</v>
      </c>
      <c r="B27" s="61">
        <f t="shared" si="0"/>
        <v>4.4849066497880008E-2</v>
      </c>
      <c r="C27" s="61">
        <f t="shared" si="1"/>
        <v>3.4849066497880006E-2</v>
      </c>
      <c r="D27" s="62"/>
    </row>
    <row r="28" spans="1:4" x14ac:dyDescent="0.3">
      <c r="A28" s="60">
        <f t="shared" si="2"/>
        <v>11.5</v>
      </c>
      <c r="B28" s="61">
        <f t="shared" si="0"/>
        <v>4.5257286443082557E-2</v>
      </c>
      <c r="C28" s="61">
        <f t="shared" si="1"/>
        <v>3.5257286443082556E-2</v>
      </c>
      <c r="D28" s="62"/>
    </row>
    <row r="29" spans="1:4" x14ac:dyDescent="0.3">
      <c r="A29" s="60">
        <f t="shared" si="2"/>
        <v>12</v>
      </c>
      <c r="B29" s="61">
        <f t="shared" si="0"/>
        <v>4.5649493574615368E-2</v>
      </c>
      <c r="C29" s="61">
        <f t="shared" si="1"/>
        <v>3.5649493574615367E-2</v>
      </c>
      <c r="D29" s="62"/>
    </row>
    <row r="30" spans="1:4" x14ac:dyDescent="0.3">
      <c r="A30" s="60">
        <f t="shared" si="2"/>
        <v>12.5</v>
      </c>
      <c r="B30" s="61">
        <f t="shared" si="0"/>
        <v>4.602689685444384E-2</v>
      </c>
      <c r="C30" s="61">
        <f t="shared" si="1"/>
        <v>3.6026896854443838E-2</v>
      </c>
      <c r="D30" s="62"/>
    </row>
    <row r="31" spans="1:4" x14ac:dyDescent="0.3">
      <c r="A31" s="60">
        <f t="shared" si="2"/>
        <v>13</v>
      </c>
      <c r="B31" s="61">
        <f t="shared" si="0"/>
        <v>4.6390573296152586E-2</v>
      </c>
      <c r="C31" s="61">
        <f t="shared" si="1"/>
        <v>3.6390573296152584E-2</v>
      </c>
      <c r="D31" s="62"/>
    </row>
    <row r="32" spans="1:4" x14ac:dyDescent="0.3">
      <c r="A32" s="60">
        <f t="shared" si="2"/>
        <v>13.5</v>
      </c>
      <c r="B32" s="61">
        <f t="shared" si="0"/>
        <v>4.6741486494265287E-2</v>
      </c>
      <c r="C32" s="61">
        <f t="shared" si="1"/>
        <v>3.6741486494265285E-2</v>
      </c>
      <c r="D32" s="62"/>
    </row>
    <row r="33" spans="1:4" x14ac:dyDescent="0.3">
      <c r="A33" s="60">
        <f t="shared" si="2"/>
        <v>14</v>
      </c>
      <c r="B33" s="61">
        <f t="shared" si="0"/>
        <v>4.7080502011022103E-2</v>
      </c>
      <c r="C33" s="61">
        <f t="shared" si="1"/>
        <v>3.7080502011022101E-2</v>
      </c>
      <c r="D33" s="62"/>
    </row>
    <row r="34" spans="1:4" x14ac:dyDescent="0.3">
      <c r="A34" s="60">
        <f t="shared" si="2"/>
        <v>14.5</v>
      </c>
      <c r="B34" s="61">
        <f t="shared" si="0"/>
        <v>4.740840023925201E-2</v>
      </c>
      <c r="C34" s="61">
        <f t="shared" si="1"/>
        <v>3.7408400239252008E-2</v>
      </c>
      <c r="D34" s="62"/>
    </row>
    <row r="35" spans="1:4" x14ac:dyDescent="0.3">
      <c r="A35" s="60">
        <f t="shared" si="2"/>
        <v>15</v>
      </c>
      <c r="B35" s="61">
        <f t="shared" si="0"/>
        <v>4.7725887222397817E-2</v>
      </c>
      <c r="C35" s="61">
        <f t="shared" si="1"/>
        <v>3.7725887222397815E-2</v>
      </c>
      <c r="D35" s="62"/>
    </row>
    <row r="36" spans="1:4" x14ac:dyDescent="0.3">
      <c r="A36" s="60">
        <f t="shared" si="2"/>
        <v>15.5</v>
      </c>
      <c r="B36" s="61">
        <f t="shared" si="0"/>
        <v>4.8033603809065351E-2</v>
      </c>
      <c r="C36" s="61">
        <f t="shared" si="1"/>
        <v>3.8033603809065349E-2</v>
      </c>
      <c r="D36" s="62"/>
    </row>
    <row r="37" spans="1:4" x14ac:dyDescent="0.3">
      <c r="A37" s="60">
        <f t="shared" si="2"/>
        <v>16</v>
      </c>
      <c r="B37" s="61">
        <f t="shared" si="0"/>
        <v>4.8332133440562162E-2</v>
      </c>
      <c r="C37" s="61">
        <f t="shared" si="1"/>
        <v>3.8332133440562161E-2</v>
      </c>
      <c r="D37" s="62"/>
    </row>
    <row r="38" spans="1:4" x14ac:dyDescent="0.3">
      <c r="A38" s="60">
        <f t="shared" si="2"/>
        <v>16.5</v>
      </c>
      <c r="B38" s="61">
        <f t="shared" ref="B38:B69" si="3">$F$5+$F$6*LN(1+A38)</f>
        <v>4.8622008809294688E-2</v>
      </c>
      <c r="C38" s="61">
        <f t="shared" si="1"/>
        <v>3.8622008809294686E-2</v>
      </c>
      <c r="D38" s="62"/>
    </row>
    <row r="39" spans="1:4" x14ac:dyDescent="0.3">
      <c r="A39" s="60">
        <f t="shared" si="2"/>
        <v>17</v>
      </c>
      <c r="B39" s="61">
        <f t="shared" si="3"/>
        <v>4.8903717578961642E-2</v>
      </c>
      <c r="C39" s="61">
        <f t="shared" si="1"/>
        <v>3.8903717578961647E-2</v>
      </c>
      <c r="D39" s="62"/>
    </row>
    <row r="40" spans="1:4" x14ac:dyDescent="0.3">
      <c r="A40" s="60">
        <f t="shared" si="2"/>
        <v>17.5</v>
      </c>
      <c r="B40" s="61">
        <f t="shared" si="3"/>
        <v>4.9177707320842791E-2</v>
      </c>
      <c r="C40" s="61">
        <f t="shared" si="1"/>
        <v>3.9177707320842789E-2</v>
      </c>
      <c r="D40" s="62"/>
    </row>
    <row r="41" spans="1:4" x14ac:dyDescent="0.3">
      <c r="A41" s="60">
        <f t="shared" si="2"/>
        <v>18</v>
      </c>
      <c r="B41" s="61">
        <f t="shared" si="3"/>
        <v>4.9444389791664406E-2</v>
      </c>
      <c r="C41" s="61">
        <f t="shared" si="1"/>
        <v>3.9444389791664404E-2</v>
      </c>
      <c r="D41" s="62"/>
    </row>
    <row r="42" spans="1:4" x14ac:dyDescent="0.3">
      <c r="A42" s="60">
        <f t="shared" si="2"/>
        <v>18.5</v>
      </c>
      <c r="B42" s="61">
        <f t="shared" si="3"/>
        <v>4.9704144655697009E-2</v>
      </c>
      <c r="C42" s="61">
        <f t="shared" si="1"/>
        <v>3.9704144655697007E-2</v>
      </c>
      <c r="D42" s="62"/>
    </row>
    <row r="43" spans="1:4" x14ac:dyDescent="0.3">
      <c r="A43" s="60">
        <f t="shared" si="2"/>
        <v>19</v>
      </c>
      <c r="B43" s="61">
        <f t="shared" si="3"/>
        <v>4.9957322735539905E-2</v>
      </c>
      <c r="C43" s="61">
        <f t="shared" si="1"/>
        <v>3.995732273553991E-2</v>
      </c>
      <c r="D43" s="62"/>
    </row>
    <row r="44" spans="1:4" x14ac:dyDescent="0.3">
      <c r="A44" s="60">
        <f t="shared" si="2"/>
        <v>19.5</v>
      </c>
      <c r="B44" s="61">
        <f t="shared" si="3"/>
        <v>5.0204248861443632E-2</v>
      </c>
      <c r="C44" s="61">
        <f t="shared" si="1"/>
        <v>4.020424886144363E-2</v>
      </c>
      <c r="D44" s="62"/>
    </row>
    <row r="45" spans="1:4" x14ac:dyDescent="0.3">
      <c r="A45" s="60">
        <f t="shared" si="2"/>
        <v>20</v>
      </c>
      <c r="B45" s="61">
        <f t="shared" si="3"/>
        <v>5.0445224377234227E-2</v>
      </c>
      <c r="C45" s="61">
        <f t="shared" si="1"/>
        <v>4.0445224377234232E-2</v>
      </c>
      <c r="D45" s="62"/>
    </row>
    <row r="46" spans="1:4" x14ac:dyDescent="0.3">
      <c r="A46" s="60">
        <f t="shared" si="2"/>
        <v>20.5</v>
      </c>
      <c r="B46" s="61">
        <f t="shared" si="3"/>
        <v>5.068052935133617E-2</v>
      </c>
      <c r="C46" s="61">
        <f t="shared" si="1"/>
        <v>4.0680529351336168E-2</v>
      </c>
      <c r="D46" s="62"/>
    </row>
    <row r="47" spans="1:4" x14ac:dyDescent="0.3">
      <c r="A47" s="60">
        <f t="shared" si="2"/>
        <v>21</v>
      </c>
      <c r="B47" s="61">
        <f t="shared" si="3"/>
        <v>5.091042453358316E-2</v>
      </c>
      <c r="C47" s="61">
        <f t="shared" si="1"/>
        <v>4.0910424533583165E-2</v>
      </c>
      <c r="D47" s="62"/>
    </row>
    <row r="48" spans="1:4" x14ac:dyDescent="0.3">
      <c r="A48" s="60">
        <f t="shared" si="2"/>
        <v>21.5</v>
      </c>
      <c r="B48" s="61">
        <f t="shared" si="3"/>
        <v>5.1135153092103744E-2</v>
      </c>
      <c r="C48" s="61">
        <f t="shared" si="1"/>
        <v>4.1135153092103742E-2</v>
      </c>
      <c r="D48" s="62"/>
    </row>
    <row r="49" spans="1:4" x14ac:dyDescent="0.3">
      <c r="A49" s="60">
        <f t="shared" si="2"/>
        <v>22</v>
      </c>
      <c r="B49" s="61">
        <f t="shared" si="3"/>
        <v>5.1354942159291497E-2</v>
      </c>
      <c r="C49" s="61">
        <f t="shared" si="1"/>
        <v>4.1354942159291502E-2</v>
      </c>
      <c r="D49" s="62"/>
    </row>
    <row r="50" spans="1:4" x14ac:dyDescent="0.3">
      <c r="A50" s="60">
        <f t="shared" si="2"/>
        <v>22.5</v>
      </c>
      <c r="B50" s="61">
        <f t="shared" si="3"/>
        <v>5.1570004211501139E-2</v>
      </c>
      <c r="C50" s="61">
        <f t="shared" si="1"/>
        <v>4.1570004211501137E-2</v>
      </c>
      <c r="D50" s="62"/>
    </row>
    <row r="51" spans="1:4" x14ac:dyDescent="0.3">
      <c r="A51" s="60">
        <f t="shared" si="2"/>
        <v>23</v>
      </c>
      <c r="B51" s="61">
        <f t="shared" si="3"/>
        <v>5.1780538303479465E-2</v>
      </c>
      <c r="C51" s="61">
        <f t="shared" si="1"/>
        <v>4.1780538303479463E-2</v>
      </c>
      <c r="D51" s="62"/>
    </row>
    <row r="52" spans="1:4" x14ac:dyDescent="0.3">
      <c r="A52" s="60">
        <f t="shared" si="2"/>
        <v>23.5</v>
      </c>
      <c r="B52" s="61">
        <f t="shared" si="3"/>
        <v>5.1986731175506812E-2</v>
      </c>
      <c r="C52" s="61">
        <f t="shared" si="1"/>
        <v>4.1986731175506817E-2</v>
      </c>
      <c r="D52" s="62"/>
    </row>
    <row r="53" spans="1:4" x14ac:dyDescent="0.3">
      <c r="A53" s="60">
        <f t="shared" si="2"/>
        <v>24</v>
      </c>
      <c r="B53" s="61">
        <f t="shared" si="3"/>
        <v>5.2188758248682007E-2</v>
      </c>
      <c r="C53" s="61">
        <f t="shared" si="1"/>
        <v>4.2188758248682005E-2</v>
      </c>
      <c r="D53" s="62"/>
    </row>
    <row r="54" spans="1:4" x14ac:dyDescent="0.3">
      <c r="A54" s="60">
        <f t="shared" si="2"/>
        <v>24.5</v>
      </c>
      <c r="B54" s="61">
        <f t="shared" si="3"/>
        <v>5.2386784521643803E-2</v>
      </c>
      <c r="C54" s="61">
        <f t="shared" si="1"/>
        <v>4.2386784521643808E-2</v>
      </c>
      <c r="D54" s="62"/>
    </row>
    <row r="55" spans="1:4" x14ac:dyDescent="0.3">
      <c r="A55" s="60">
        <f t="shared" si="2"/>
        <v>25</v>
      </c>
      <c r="B55" s="61">
        <f t="shared" si="3"/>
        <v>5.2580965380214825E-2</v>
      </c>
      <c r="C55" s="61">
        <f t="shared" si="1"/>
        <v>4.2580965380214823E-2</v>
      </c>
      <c r="D55" s="62"/>
    </row>
    <row r="56" spans="1:4" x14ac:dyDescent="0.3">
      <c r="A56" s="60">
        <f t="shared" si="2"/>
        <v>25.5</v>
      </c>
      <c r="B56" s="61">
        <f t="shared" si="3"/>
        <v>5.277144732992177E-2</v>
      </c>
      <c r="C56" s="61">
        <f t="shared" si="1"/>
        <v>4.2771447329921768E-2</v>
      </c>
      <c r="D56" s="62"/>
    </row>
    <row r="57" spans="1:4" x14ac:dyDescent="0.3">
      <c r="A57" s="60">
        <f t="shared" si="2"/>
        <v>26</v>
      </c>
      <c r="B57" s="61">
        <f t="shared" si="3"/>
        <v>5.295836866004329E-2</v>
      </c>
      <c r="C57" s="61">
        <f t="shared" si="1"/>
        <v>4.2958368660043295E-2</v>
      </c>
      <c r="D57" s="62"/>
    </row>
    <row r="58" spans="1:4" x14ac:dyDescent="0.3">
      <c r="A58" s="60">
        <f t="shared" si="2"/>
        <v>26.5</v>
      </c>
      <c r="B58" s="61">
        <f t="shared" si="3"/>
        <v>5.3141860046725262E-2</v>
      </c>
      <c r="C58" s="61">
        <f t="shared" si="1"/>
        <v>4.314186004672526E-2</v>
      </c>
      <c r="D58" s="62"/>
    </row>
    <row r="59" spans="1:4" x14ac:dyDescent="0.3">
      <c r="A59" s="60">
        <f t="shared" si="2"/>
        <v>27</v>
      </c>
      <c r="B59" s="61">
        <f t="shared" si="3"/>
        <v>5.3322045101752036E-2</v>
      </c>
      <c r="C59" s="61">
        <f t="shared" si="1"/>
        <v>4.3322045101752041E-2</v>
      </c>
      <c r="D59" s="62"/>
    </row>
    <row r="60" spans="1:4" x14ac:dyDescent="0.3">
      <c r="A60" s="60">
        <f t="shared" si="2"/>
        <v>27.5</v>
      </c>
      <c r="B60" s="61">
        <f t="shared" si="3"/>
        <v>5.3499040872746054E-2</v>
      </c>
      <c r="C60" s="61">
        <f t="shared" si="1"/>
        <v>4.3499040872746052E-2</v>
      </c>
      <c r="D60" s="62"/>
    </row>
    <row r="61" spans="1:4" x14ac:dyDescent="0.3">
      <c r="A61" s="60">
        <f t="shared" si="2"/>
        <v>28</v>
      </c>
      <c r="B61" s="61">
        <f t="shared" si="3"/>
        <v>5.3672958299864737E-2</v>
      </c>
      <c r="C61" s="61">
        <f t="shared" si="1"/>
        <v>4.3672958299864742E-2</v>
      </c>
      <c r="D61" s="62"/>
    </row>
    <row r="62" spans="1:4" x14ac:dyDescent="0.3">
      <c r="A62" s="60">
        <f t="shared" si="2"/>
        <v>28.5</v>
      </c>
      <c r="B62" s="61">
        <f t="shared" si="3"/>
        <v>5.3843902633457744E-2</v>
      </c>
      <c r="C62" s="61">
        <f t="shared" si="1"/>
        <v>4.3843902633457749E-2</v>
      </c>
      <c r="D62" s="62"/>
    </row>
    <row r="63" spans="1:4" x14ac:dyDescent="0.3">
      <c r="A63" s="60">
        <f t="shared" si="2"/>
        <v>29</v>
      </c>
      <c r="B63" s="61">
        <f t="shared" si="3"/>
        <v>5.4011973816621553E-2</v>
      </c>
      <c r="C63" s="61">
        <f t="shared" si="1"/>
        <v>4.4011973816621558E-2</v>
      </c>
      <c r="D63" s="62"/>
    </row>
    <row r="64" spans="1:4" x14ac:dyDescent="0.3">
      <c r="A64" s="60">
        <f t="shared" si="2"/>
        <v>29.5</v>
      </c>
      <c r="B64" s="61">
        <f t="shared" si="3"/>
        <v>5.4177266836133664E-2</v>
      </c>
      <c r="C64" s="61">
        <f t="shared" si="1"/>
        <v>4.4177266836133662E-2</v>
      </c>
      <c r="D64" s="62"/>
    </row>
    <row r="65" spans="1:4" x14ac:dyDescent="0.3">
      <c r="A65" s="60">
        <f t="shared" si="2"/>
        <v>30</v>
      </c>
      <c r="B65" s="61">
        <f t="shared" si="3"/>
        <v>5.4339872044851467E-2</v>
      </c>
      <c r="C65" s="61">
        <f t="shared" si="1"/>
        <v>4.4339872044851465E-2</v>
      </c>
      <c r="D65" s="62"/>
    </row>
  </sheetData>
  <mergeCells count="5">
    <mergeCell ref="E1:H1"/>
    <mergeCell ref="B3:C3"/>
    <mergeCell ref="E4:F4"/>
    <mergeCell ref="G4:H4"/>
    <mergeCell ref="A1:C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9217" r:id="rId3">
          <objectPr defaultSize="0" autoPict="0" r:id="rId4">
            <anchor moveWithCells="1" sizeWithCells="1">
              <from>
                <xdr:col>5</xdr:col>
                <xdr:colOff>104775</xdr:colOff>
                <xdr:row>1</xdr:row>
                <xdr:rowOff>47625</xdr:rowOff>
              </from>
              <to>
                <xdr:col>6</xdr:col>
                <xdr:colOff>466725</xdr:colOff>
                <xdr:row>3</xdr:row>
                <xdr:rowOff>95250</xdr:rowOff>
              </to>
            </anchor>
          </objectPr>
        </oleObject>
      </mc:Choice>
      <mc:Fallback>
        <oleObject progId="Equation.DSMT4" shapeId="921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3"/>
  <sheetViews>
    <sheetView showGridLines="0" workbookViewId="0">
      <selection sqref="A1:C1"/>
    </sheetView>
  </sheetViews>
  <sheetFormatPr defaultRowHeight="16.5" x14ac:dyDescent="0.3"/>
  <cols>
    <col min="1" max="1" width="34" style="3" customWidth="1"/>
    <col min="2" max="2" width="13.140625" style="3" customWidth="1"/>
    <col min="3" max="22" width="28.28515625" style="3" customWidth="1"/>
    <col min="23" max="30" width="28.28515625" style="1" customWidth="1"/>
  </cols>
  <sheetData>
    <row r="1" spans="1:30" x14ac:dyDescent="0.3">
      <c r="A1" s="90" t="s">
        <v>14</v>
      </c>
      <c r="B1" s="91"/>
    </row>
    <row r="2" spans="1:30" x14ac:dyDescent="0.3">
      <c r="A2" s="33" t="s">
        <v>30</v>
      </c>
      <c r="B2" s="40">
        <v>45229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0" x14ac:dyDescent="0.3">
      <c r="A3" s="33" t="s">
        <v>29</v>
      </c>
      <c r="B3" s="41">
        <v>45379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0" x14ac:dyDescent="0.3">
      <c r="A4" s="3" t="s">
        <v>0</v>
      </c>
      <c r="B4" s="53">
        <f>VLOOKUP($B$3,'OZC yield curve - T-bills'!$A$4:$D$61,4,FALSE)</f>
        <v>5.3125</v>
      </c>
      <c r="C4" s="4"/>
    </row>
    <row r="5" spans="1:30" x14ac:dyDescent="0.3">
      <c r="A5" s="3" t="s">
        <v>1</v>
      </c>
      <c r="B5" s="31">
        <f>B3-B2</f>
        <v>150</v>
      </c>
      <c r="C5" s="4"/>
    </row>
    <row r="6" spans="1:30" x14ac:dyDescent="0.3">
      <c r="A6" s="5" t="s">
        <v>2</v>
      </c>
      <c r="B6" s="6">
        <f>100-$B$4*($B$5/360)</f>
        <v>97.786458333333329</v>
      </c>
      <c r="AC6"/>
      <c r="AD6"/>
    </row>
    <row r="7" spans="1:30" x14ac:dyDescent="0.3">
      <c r="A7" s="5" t="s">
        <v>13</v>
      </c>
      <c r="B7" s="7">
        <f>LN(100/B6)/(B5/365)</f>
        <v>5.4467931366607762E-2</v>
      </c>
      <c r="AC7"/>
      <c r="AD7"/>
    </row>
    <row r="8" spans="1:30" x14ac:dyDescent="0.3">
      <c r="B8" s="4"/>
      <c r="C8" s="4"/>
    </row>
    <row r="9" spans="1:30" x14ac:dyDescent="0.3">
      <c r="B9" s="4"/>
      <c r="C9" s="4"/>
    </row>
    <row r="10" spans="1:30" x14ac:dyDescent="0.3">
      <c r="B10" s="4"/>
      <c r="C10" s="4"/>
    </row>
    <row r="11" spans="1:30" x14ac:dyDescent="0.3">
      <c r="B11" s="4"/>
      <c r="C11" s="4"/>
    </row>
    <row r="12" spans="1:30" x14ac:dyDescent="0.3">
      <c r="B12" s="4"/>
      <c r="C12" s="4"/>
    </row>
    <row r="13" spans="1:30" x14ac:dyDescent="0.3">
      <c r="B13" s="4"/>
      <c r="C13" s="4"/>
    </row>
  </sheetData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15"/>
  <sheetViews>
    <sheetView showGridLines="0" workbookViewId="0">
      <selection activeCell="E30" sqref="E30"/>
    </sheetView>
  </sheetViews>
  <sheetFormatPr defaultRowHeight="15" x14ac:dyDescent="0.25"/>
  <cols>
    <col min="1" max="1" width="24.7109375" style="1" customWidth="1"/>
    <col min="2" max="2" width="12.7109375" style="1" customWidth="1"/>
    <col min="3" max="30" width="28.28515625" style="1" customWidth="1"/>
  </cols>
  <sheetData>
    <row r="1" spans="1:30" x14ac:dyDescent="0.25">
      <c r="A1" s="90" t="s">
        <v>15</v>
      </c>
      <c r="B1" s="91"/>
    </row>
    <row r="2" spans="1:30" ht="16.5" x14ac:dyDescent="0.3">
      <c r="A2" s="33" t="s">
        <v>30</v>
      </c>
      <c r="B2" s="40">
        <v>45229</v>
      </c>
    </row>
    <row r="3" spans="1:30" ht="16.5" x14ac:dyDescent="0.3">
      <c r="A3" s="33" t="s">
        <v>29</v>
      </c>
      <c r="B3" s="41">
        <v>56111</v>
      </c>
    </row>
    <row r="4" spans="1:30" ht="16.5" x14ac:dyDescent="0.3">
      <c r="A4" s="3" t="s">
        <v>11</v>
      </c>
      <c r="B4" s="4">
        <f>VLOOKUP($B$3,'OZC yield curve - Strip bonds'!$A$4:$D$160,4,FALSE)</f>
        <v>24.012500000000003</v>
      </c>
      <c r="C4" s="2"/>
    </row>
    <row r="5" spans="1:30" ht="16.5" x14ac:dyDescent="0.3">
      <c r="A5" s="3" t="s">
        <v>4</v>
      </c>
      <c r="B5" s="4">
        <v>100</v>
      </c>
      <c r="C5" s="2"/>
    </row>
    <row r="6" spans="1:30" ht="16.5" x14ac:dyDescent="0.3">
      <c r="A6" s="3" t="s">
        <v>3</v>
      </c>
      <c r="B6" s="8">
        <f>(B3-B2)/365</f>
        <v>29.813698630136987</v>
      </c>
      <c r="C6" s="2"/>
    </row>
    <row r="7" spans="1:30" ht="16.5" x14ac:dyDescent="0.3">
      <c r="A7" s="5" t="s">
        <v>12</v>
      </c>
      <c r="B7" s="7">
        <f>_xll.OV_IR_DISCB_YIELD(B4,B5,B6)</f>
        <v>4.7850341401497604E-2</v>
      </c>
      <c r="AC7"/>
      <c r="AD7"/>
    </row>
    <row r="8" spans="1:30" ht="16.5" x14ac:dyDescent="0.3">
      <c r="A8" s="4"/>
      <c r="B8" s="3"/>
      <c r="AC8"/>
      <c r="AD8"/>
    </row>
    <row r="9" spans="1:30" ht="16.5" x14ac:dyDescent="0.3">
      <c r="A9" s="4"/>
      <c r="B9" s="3"/>
      <c r="AC9"/>
      <c r="AD9"/>
    </row>
    <row r="10" spans="1:30" x14ac:dyDescent="0.25">
      <c r="B10" s="2"/>
      <c r="C10" s="2"/>
    </row>
    <row r="11" spans="1:30" x14ac:dyDescent="0.25">
      <c r="B11" s="2"/>
      <c r="C11" s="2"/>
    </row>
    <row r="12" spans="1:30" x14ac:dyDescent="0.25">
      <c r="B12" s="2"/>
      <c r="C12" s="2"/>
    </row>
    <row r="13" spans="1:30" x14ac:dyDescent="0.25">
      <c r="B13" s="2"/>
      <c r="C13" s="2"/>
    </row>
    <row r="14" spans="1:30" x14ac:dyDescent="0.25">
      <c r="B14" s="2"/>
      <c r="C14" s="2"/>
    </row>
    <row r="15" spans="1:30" x14ac:dyDescent="0.25">
      <c r="B15" s="2"/>
      <c r="C15" s="2"/>
    </row>
  </sheetData>
  <mergeCells count="1">
    <mergeCell ref="A1: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E98-A2E2-418F-9939-AB334B14B77B}">
  <dimension ref="A1:L61"/>
  <sheetViews>
    <sheetView showGridLines="0" workbookViewId="0">
      <selection activeCell="I8" sqref="I8:J8"/>
    </sheetView>
  </sheetViews>
  <sheetFormatPr defaultRowHeight="16.5" x14ac:dyDescent="0.3"/>
  <cols>
    <col min="1" max="1" width="14.85546875" style="21" customWidth="1"/>
    <col min="2" max="4" width="8.7109375" style="21" customWidth="1"/>
    <col min="5" max="5" width="10" style="21" customWidth="1"/>
    <col min="6" max="7" width="9.7109375" style="21" customWidth="1"/>
    <col min="8" max="9" width="12.7109375" style="21" customWidth="1"/>
    <col min="10" max="10" width="10.140625" style="21" bestFit="1" customWidth="1"/>
    <col min="11" max="12" width="9.140625" style="21"/>
    <col min="13" max="16384" width="9.140625" style="22"/>
  </cols>
  <sheetData>
    <row r="1" spans="1:12" s="19" customFormat="1" x14ac:dyDescent="0.3">
      <c r="A1" s="13" t="s">
        <v>58</v>
      </c>
      <c r="B1" s="14"/>
      <c r="C1" s="14"/>
      <c r="D1" s="14"/>
      <c r="E1" s="14"/>
      <c r="F1" s="14"/>
      <c r="G1" s="14"/>
      <c r="H1" s="15">
        <v>45229</v>
      </c>
      <c r="I1" s="16">
        <v>0.67013888888888884</v>
      </c>
      <c r="J1" s="17"/>
      <c r="K1" s="18"/>
      <c r="L1" s="18"/>
    </row>
    <row r="2" spans="1:12" x14ac:dyDescent="0.3">
      <c r="A2" s="81" t="s">
        <v>65</v>
      </c>
      <c r="B2" s="93" t="s">
        <v>17</v>
      </c>
      <c r="C2" s="93"/>
      <c r="D2" s="93"/>
      <c r="E2" s="20" t="s">
        <v>67</v>
      </c>
      <c r="F2" s="92" t="s">
        <v>18</v>
      </c>
      <c r="G2" s="92"/>
      <c r="H2" s="83" t="s">
        <v>63</v>
      </c>
      <c r="I2" s="20" t="s">
        <v>25</v>
      </c>
    </row>
    <row r="3" spans="1:12" s="19" customFormat="1" x14ac:dyDescent="0.3">
      <c r="A3" s="23" t="s">
        <v>66</v>
      </c>
      <c r="B3" s="23" t="s">
        <v>19</v>
      </c>
      <c r="C3" s="23" t="s">
        <v>20</v>
      </c>
      <c r="D3" s="23" t="s">
        <v>31</v>
      </c>
      <c r="E3" s="23" t="s">
        <v>38</v>
      </c>
      <c r="F3" s="23" t="s">
        <v>19</v>
      </c>
      <c r="G3" s="23" t="s">
        <v>20</v>
      </c>
      <c r="H3" s="23" t="s">
        <v>64</v>
      </c>
      <c r="I3" s="23" t="s">
        <v>68</v>
      </c>
      <c r="J3" s="18"/>
      <c r="K3" s="18"/>
      <c r="L3" s="18"/>
    </row>
    <row r="4" spans="1:12" x14ac:dyDescent="0.3">
      <c r="A4" s="24">
        <v>45230</v>
      </c>
      <c r="B4" s="25">
        <v>5.2530000000000001</v>
      </c>
      <c r="C4" s="25">
        <v>5.23</v>
      </c>
      <c r="D4" s="25">
        <f>AVERAGE(B4:C4)</f>
        <v>5.2415000000000003</v>
      </c>
      <c r="E4" s="26">
        <f>A4-$H$1</f>
        <v>1</v>
      </c>
      <c r="F4" s="27">
        <f t="shared" ref="F4:F35" si="0">100-B4*($E4/360)</f>
        <v>99.985408333333339</v>
      </c>
      <c r="G4" s="27">
        <f t="shared" ref="G4:G35" si="1">100-C4*($E4/360)</f>
        <v>99.985472222222228</v>
      </c>
      <c r="H4" s="25">
        <f>E4/365</f>
        <v>2.7397260273972603E-3</v>
      </c>
      <c r="I4" s="28">
        <f>LN(100/AVERAGE(F4:G4))/H4</f>
        <v>5.3146855222228444E-2</v>
      </c>
    </row>
    <row r="5" spans="1:12" x14ac:dyDescent="0.3">
      <c r="A5" s="24">
        <v>45232</v>
      </c>
      <c r="B5" s="25">
        <v>5.24</v>
      </c>
      <c r="C5" s="25">
        <v>5.1929999999999996</v>
      </c>
      <c r="D5" s="25">
        <f t="shared" ref="D5:D61" si="2">AVERAGE(B5:C5)</f>
        <v>5.2164999999999999</v>
      </c>
      <c r="E5" s="26">
        <f t="shared" ref="E5:E61" si="3">A5-$H$1</f>
        <v>3</v>
      </c>
      <c r="F5" s="27">
        <f t="shared" si="0"/>
        <v>99.956333333333333</v>
      </c>
      <c r="G5" s="27">
        <f t="shared" si="1"/>
        <v>99.956725000000006</v>
      </c>
      <c r="H5" s="25">
        <f t="shared" ref="H5:H61" si="4">E5/365</f>
        <v>8.21917808219178E-3</v>
      </c>
      <c r="I5" s="28">
        <f t="shared" ref="I5:I61" si="5">LN(100/AVERAGE(F5:G5))/H5</f>
        <v>5.2901012977725939E-2</v>
      </c>
    </row>
    <row r="6" spans="1:12" x14ac:dyDescent="0.3">
      <c r="A6" s="24">
        <v>45232</v>
      </c>
      <c r="B6" s="25">
        <v>5.2850000000000001</v>
      </c>
      <c r="C6" s="25">
        <v>5.2649999999999997</v>
      </c>
      <c r="D6" s="25">
        <f t="shared" si="2"/>
        <v>5.2750000000000004</v>
      </c>
      <c r="E6" s="26">
        <f t="shared" si="3"/>
        <v>3</v>
      </c>
      <c r="F6" s="27">
        <f t="shared" si="0"/>
        <v>99.955958333333328</v>
      </c>
      <c r="G6" s="27">
        <f t="shared" si="1"/>
        <v>99.956125</v>
      </c>
      <c r="H6" s="25">
        <f t="shared" si="4"/>
        <v>8.21917808219178E-3</v>
      </c>
      <c r="I6" s="28">
        <f t="shared" si="5"/>
        <v>5.3494397373238661E-2</v>
      </c>
    </row>
    <row r="7" spans="1:12" x14ac:dyDescent="0.3">
      <c r="A7" s="24">
        <v>45237</v>
      </c>
      <c r="B7" s="25">
        <v>5.2830000000000004</v>
      </c>
      <c r="C7" s="25">
        <v>5.26</v>
      </c>
      <c r="D7" s="25">
        <f t="shared" si="2"/>
        <v>5.2714999999999996</v>
      </c>
      <c r="E7" s="26">
        <f t="shared" si="3"/>
        <v>8</v>
      </c>
      <c r="F7" s="27">
        <f t="shared" si="0"/>
        <v>99.882599999999996</v>
      </c>
      <c r="G7" s="27">
        <f t="shared" si="1"/>
        <v>99.883111111111106</v>
      </c>
      <c r="H7" s="25">
        <f t="shared" si="4"/>
        <v>2.1917808219178082E-2</v>
      </c>
      <c r="I7" s="28">
        <f t="shared" si="5"/>
        <v>5.3478482432565991E-2</v>
      </c>
    </row>
    <row r="8" spans="1:12" x14ac:dyDescent="0.3">
      <c r="A8" s="24">
        <v>45239</v>
      </c>
      <c r="B8" s="25">
        <v>5.27</v>
      </c>
      <c r="C8" s="25">
        <v>5.24</v>
      </c>
      <c r="D8" s="25">
        <f t="shared" si="2"/>
        <v>5.2549999999999999</v>
      </c>
      <c r="E8" s="26">
        <f t="shared" si="3"/>
        <v>10</v>
      </c>
      <c r="F8" s="27">
        <f t="shared" si="0"/>
        <v>99.853611111111107</v>
      </c>
      <c r="G8" s="27">
        <f t="shared" si="1"/>
        <v>99.854444444444439</v>
      </c>
      <c r="H8" s="25">
        <f t="shared" si="4"/>
        <v>2.7397260273972601E-2</v>
      </c>
      <c r="I8" s="28">
        <f t="shared" si="5"/>
        <v>5.3318785893937223E-2</v>
      </c>
    </row>
    <row r="9" spans="1:12" x14ac:dyDescent="0.3">
      <c r="A9" s="24">
        <v>45239</v>
      </c>
      <c r="B9" s="25">
        <v>5.2880000000000003</v>
      </c>
      <c r="C9" s="25">
        <v>5.2679999999999998</v>
      </c>
      <c r="D9" s="25">
        <f t="shared" si="2"/>
        <v>5.2780000000000005</v>
      </c>
      <c r="E9" s="26">
        <f t="shared" si="3"/>
        <v>10</v>
      </c>
      <c r="F9" s="27">
        <f t="shared" si="0"/>
        <v>99.853111111111104</v>
      </c>
      <c r="G9" s="27">
        <f t="shared" si="1"/>
        <v>99.853666666666669</v>
      </c>
      <c r="H9" s="25">
        <f t="shared" si="4"/>
        <v>2.7397260273972601E-2</v>
      </c>
      <c r="I9" s="28">
        <f t="shared" si="5"/>
        <v>5.3552321982213547E-2</v>
      </c>
    </row>
    <row r="10" spans="1:12" x14ac:dyDescent="0.3">
      <c r="A10" s="24">
        <v>45239</v>
      </c>
      <c r="B10" s="25">
        <v>5.3079999999999998</v>
      </c>
      <c r="C10" s="25">
        <v>5.2880000000000003</v>
      </c>
      <c r="D10" s="25">
        <f t="shared" si="2"/>
        <v>5.298</v>
      </c>
      <c r="E10" s="26">
        <f t="shared" si="3"/>
        <v>10</v>
      </c>
      <c r="F10" s="27">
        <f t="shared" si="0"/>
        <v>99.852555555555554</v>
      </c>
      <c r="G10" s="27">
        <f t="shared" si="1"/>
        <v>99.853111111111104</v>
      </c>
      <c r="H10" s="25">
        <f t="shared" si="4"/>
        <v>2.7397260273972601E-2</v>
      </c>
      <c r="I10" s="28">
        <f t="shared" si="5"/>
        <v>5.3755398056182478E-2</v>
      </c>
    </row>
    <row r="11" spans="1:12" x14ac:dyDescent="0.3">
      <c r="A11" s="24">
        <v>45244</v>
      </c>
      <c r="B11" s="25">
        <v>5.2930000000000001</v>
      </c>
      <c r="C11" s="25">
        <v>5.2830000000000004</v>
      </c>
      <c r="D11" s="25">
        <f t="shared" si="2"/>
        <v>5.2880000000000003</v>
      </c>
      <c r="E11" s="26">
        <f t="shared" si="3"/>
        <v>15</v>
      </c>
      <c r="F11" s="27">
        <f t="shared" si="0"/>
        <v>99.779458333333338</v>
      </c>
      <c r="G11" s="27">
        <f t="shared" si="1"/>
        <v>99.779875000000004</v>
      </c>
      <c r="H11" s="25">
        <f t="shared" si="4"/>
        <v>4.1095890410958902E-2</v>
      </c>
      <c r="I11" s="28">
        <f t="shared" si="5"/>
        <v>5.3673596594648057E-2</v>
      </c>
    </row>
    <row r="12" spans="1:12" x14ac:dyDescent="0.3">
      <c r="A12" s="24">
        <v>45246</v>
      </c>
      <c r="B12" s="25">
        <v>5.2649999999999997</v>
      </c>
      <c r="C12" s="25">
        <v>5.2350000000000003</v>
      </c>
      <c r="D12" s="25">
        <f t="shared" si="2"/>
        <v>5.25</v>
      </c>
      <c r="E12" s="26">
        <f t="shared" si="3"/>
        <v>17</v>
      </c>
      <c r="F12" s="27">
        <f t="shared" si="0"/>
        <v>99.751374999999996</v>
      </c>
      <c r="G12" s="27">
        <f t="shared" si="1"/>
        <v>99.752791666666667</v>
      </c>
      <c r="H12" s="25">
        <f t="shared" si="4"/>
        <v>4.6575342465753428E-2</v>
      </c>
      <c r="I12" s="28">
        <f t="shared" si="5"/>
        <v>5.3295257911251108E-2</v>
      </c>
    </row>
    <row r="13" spans="1:12" x14ac:dyDescent="0.3">
      <c r="A13" s="24">
        <v>45246</v>
      </c>
      <c r="B13" s="25">
        <v>5.33</v>
      </c>
      <c r="C13" s="25">
        <v>5.3250000000000002</v>
      </c>
      <c r="D13" s="25">
        <f t="shared" si="2"/>
        <v>5.3275000000000006</v>
      </c>
      <c r="E13" s="26">
        <f t="shared" si="3"/>
        <v>17</v>
      </c>
      <c r="F13" s="27">
        <f t="shared" si="0"/>
        <v>99.748305555555561</v>
      </c>
      <c r="G13" s="27">
        <f t="shared" si="1"/>
        <v>99.748541666666668</v>
      </c>
      <c r="H13" s="25">
        <f t="shared" si="4"/>
        <v>4.6575342465753428E-2</v>
      </c>
      <c r="I13" s="28">
        <f t="shared" si="5"/>
        <v>5.4082989131595649E-2</v>
      </c>
    </row>
    <row r="14" spans="1:12" x14ac:dyDescent="0.3">
      <c r="A14" s="24">
        <v>45251</v>
      </c>
      <c r="B14" s="25">
        <v>5.2930000000000001</v>
      </c>
      <c r="C14" s="25">
        <v>5.2830000000000004</v>
      </c>
      <c r="D14" s="25">
        <f t="shared" si="2"/>
        <v>5.2880000000000003</v>
      </c>
      <c r="E14" s="26">
        <f t="shared" si="3"/>
        <v>22</v>
      </c>
      <c r="F14" s="27">
        <f t="shared" si="0"/>
        <v>99.676538888888885</v>
      </c>
      <c r="G14" s="27">
        <f t="shared" si="1"/>
        <v>99.677149999999997</v>
      </c>
      <c r="H14" s="25">
        <f t="shared" si="4"/>
        <v>6.0273972602739728E-2</v>
      </c>
      <c r="I14" s="28">
        <f t="shared" si="5"/>
        <v>5.3701260556859864E-2</v>
      </c>
    </row>
    <row r="15" spans="1:12" x14ac:dyDescent="0.3">
      <c r="A15" s="24">
        <v>45254</v>
      </c>
      <c r="B15" s="25">
        <v>5.29</v>
      </c>
      <c r="C15" s="25">
        <v>5.2750000000000004</v>
      </c>
      <c r="D15" s="25">
        <f t="shared" si="2"/>
        <v>5.2825000000000006</v>
      </c>
      <c r="E15" s="26">
        <f t="shared" si="3"/>
        <v>25</v>
      </c>
      <c r="F15" s="27">
        <f t="shared" si="0"/>
        <v>99.632638888888891</v>
      </c>
      <c r="G15" s="27">
        <f t="shared" si="1"/>
        <v>99.633680555555557</v>
      </c>
      <c r="H15" s="25">
        <f t="shared" si="4"/>
        <v>6.8493150684931503E-2</v>
      </c>
      <c r="I15" s="28">
        <f t="shared" si="5"/>
        <v>5.3657158874345155E-2</v>
      </c>
    </row>
    <row r="16" spans="1:12" x14ac:dyDescent="0.3">
      <c r="A16" s="24">
        <v>45254</v>
      </c>
      <c r="B16" s="25">
        <v>5.3529999999999998</v>
      </c>
      <c r="C16" s="25">
        <v>5.343</v>
      </c>
      <c r="D16" s="25">
        <f t="shared" si="2"/>
        <v>5.3479999999999999</v>
      </c>
      <c r="E16" s="26">
        <f t="shared" si="3"/>
        <v>25</v>
      </c>
      <c r="F16" s="27">
        <f t="shared" si="0"/>
        <v>99.628263888888895</v>
      </c>
      <c r="G16" s="27">
        <f t="shared" si="1"/>
        <v>99.62895833333333</v>
      </c>
      <c r="H16" s="25">
        <f t="shared" si="4"/>
        <v>6.8493150684931503E-2</v>
      </c>
      <c r="I16" s="28">
        <f t="shared" si="5"/>
        <v>5.4323716457930007E-2</v>
      </c>
    </row>
    <row r="17" spans="1:9" x14ac:dyDescent="0.3">
      <c r="A17" s="24">
        <v>45258</v>
      </c>
      <c r="B17" s="25">
        <v>5.29</v>
      </c>
      <c r="C17" s="25">
        <v>5.2729999999999997</v>
      </c>
      <c r="D17" s="25">
        <f t="shared" si="2"/>
        <v>5.2814999999999994</v>
      </c>
      <c r="E17" s="26">
        <f t="shared" si="3"/>
        <v>29</v>
      </c>
      <c r="F17" s="27">
        <f t="shared" si="0"/>
        <v>99.573861111111114</v>
      </c>
      <c r="G17" s="27">
        <f t="shared" si="1"/>
        <v>99.575230555555549</v>
      </c>
      <c r="H17" s="25">
        <f t="shared" si="4"/>
        <v>7.9452054794520555E-2</v>
      </c>
      <c r="I17" s="28">
        <f t="shared" si="5"/>
        <v>5.3662778048291018E-2</v>
      </c>
    </row>
    <row r="18" spans="1:9" x14ac:dyDescent="0.3">
      <c r="A18" s="24">
        <v>45260</v>
      </c>
      <c r="B18" s="25">
        <v>5.32</v>
      </c>
      <c r="C18" s="25">
        <v>5.31</v>
      </c>
      <c r="D18" s="25">
        <f t="shared" si="2"/>
        <v>5.3149999999999995</v>
      </c>
      <c r="E18" s="26">
        <f t="shared" si="3"/>
        <v>31</v>
      </c>
      <c r="F18" s="27">
        <f t="shared" si="0"/>
        <v>99.541888888888892</v>
      </c>
      <c r="G18" s="27">
        <f t="shared" si="1"/>
        <v>99.542749999999998</v>
      </c>
      <c r="H18" s="25">
        <f t="shared" si="4"/>
        <v>8.4931506849315067E-2</v>
      </c>
      <c r="I18" s="28">
        <f t="shared" si="5"/>
        <v>5.4011889902641011E-2</v>
      </c>
    </row>
    <row r="19" spans="1:9" x14ac:dyDescent="0.3">
      <c r="A19" s="24">
        <v>45260</v>
      </c>
      <c r="B19" s="25">
        <v>5.2930000000000001</v>
      </c>
      <c r="C19" s="25">
        <v>5.2779999999999996</v>
      </c>
      <c r="D19" s="25">
        <f t="shared" si="2"/>
        <v>5.2854999999999999</v>
      </c>
      <c r="E19" s="26">
        <f t="shared" si="3"/>
        <v>31</v>
      </c>
      <c r="F19" s="27">
        <f t="shared" si="0"/>
        <v>99.544213888888891</v>
      </c>
      <c r="G19" s="27">
        <f t="shared" si="1"/>
        <v>99.54550555555555</v>
      </c>
      <c r="H19" s="25">
        <f t="shared" si="4"/>
        <v>8.4931506849315067E-2</v>
      </c>
      <c r="I19" s="28">
        <f t="shared" si="5"/>
        <v>5.3711421310449738E-2</v>
      </c>
    </row>
    <row r="20" spans="1:9" x14ac:dyDescent="0.3">
      <c r="A20" s="24">
        <v>45265</v>
      </c>
      <c r="B20" s="25">
        <v>5.2930000000000001</v>
      </c>
      <c r="C20" s="25">
        <v>5.2729999999999997</v>
      </c>
      <c r="D20" s="25">
        <f t="shared" si="2"/>
        <v>5.2829999999999995</v>
      </c>
      <c r="E20" s="26">
        <f t="shared" si="3"/>
        <v>36</v>
      </c>
      <c r="F20" s="27">
        <f t="shared" si="0"/>
        <v>99.470699999999994</v>
      </c>
      <c r="G20" s="27">
        <f t="shared" si="1"/>
        <v>99.472700000000003</v>
      </c>
      <c r="H20" s="25">
        <f t="shared" si="4"/>
        <v>9.8630136986301367E-2</v>
      </c>
      <c r="I20" s="28">
        <f t="shared" si="5"/>
        <v>5.3705738951497342E-2</v>
      </c>
    </row>
    <row r="21" spans="1:9" x14ac:dyDescent="0.3">
      <c r="A21" s="24">
        <v>45267</v>
      </c>
      <c r="B21" s="25">
        <v>5.3049999999999997</v>
      </c>
      <c r="C21" s="25">
        <v>5.3</v>
      </c>
      <c r="D21" s="25">
        <f t="shared" si="2"/>
        <v>5.3025000000000002</v>
      </c>
      <c r="E21" s="26">
        <f t="shared" si="3"/>
        <v>38</v>
      </c>
      <c r="F21" s="27">
        <f t="shared" si="0"/>
        <v>99.440027777777772</v>
      </c>
      <c r="G21" s="27">
        <f t="shared" si="1"/>
        <v>99.440555555555562</v>
      </c>
      <c r="H21" s="25">
        <f t="shared" si="4"/>
        <v>0.10410958904109589</v>
      </c>
      <c r="I21" s="28">
        <f t="shared" si="5"/>
        <v>5.3912475782993727E-2</v>
      </c>
    </row>
    <row r="22" spans="1:9" x14ac:dyDescent="0.3">
      <c r="A22" s="24">
        <v>45267</v>
      </c>
      <c r="B22" s="25">
        <v>5.2930000000000001</v>
      </c>
      <c r="C22" s="25">
        <v>5.2830000000000004</v>
      </c>
      <c r="D22" s="25">
        <f t="shared" si="2"/>
        <v>5.2880000000000003</v>
      </c>
      <c r="E22" s="26">
        <f t="shared" si="3"/>
        <v>38</v>
      </c>
      <c r="F22" s="27">
        <f t="shared" si="0"/>
        <v>99.441294444444438</v>
      </c>
      <c r="G22" s="27">
        <f t="shared" si="1"/>
        <v>99.442350000000005</v>
      </c>
      <c r="H22" s="25">
        <f t="shared" si="4"/>
        <v>0.10410958904109589</v>
      </c>
      <c r="I22" s="28">
        <f t="shared" si="5"/>
        <v>5.3764635551394657E-2</v>
      </c>
    </row>
    <row r="23" spans="1:9" x14ac:dyDescent="0.3">
      <c r="A23" s="24">
        <v>45272</v>
      </c>
      <c r="B23" s="25">
        <v>5.2930000000000001</v>
      </c>
      <c r="C23" s="25">
        <v>5.2779999999999996</v>
      </c>
      <c r="D23" s="25">
        <f t="shared" si="2"/>
        <v>5.2854999999999999</v>
      </c>
      <c r="E23" s="26">
        <f t="shared" si="3"/>
        <v>43</v>
      </c>
      <c r="F23" s="27">
        <f t="shared" si="0"/>
        <v>99.367780555555555</v>
      </c>
      <c r="G23" s="27">
        <f t="shared" si="1"/>
        <v>99.369572222222217</v>
      </c>
      <c r="H23" s="25">
        <f t="shared" si="4"/>
        <v>0.11780821917808219</v>
      </c>
      <c r="I23" s="28">
        <f t="shared" si="5"/>
        <v>5.3758972888311787E-2</v>
      </c>
    </row>
    <row r="24" spans="1:9" x14ac:dyDescent="0.3">
      <c r="A24" s="24">
        <v>45274</v>
      </c>
      <c r="B24" s="25">
        <v>5.3049999999999997</v>
      </c>
      <c r="C24" s="25">
        <v>5.3</v>
      </c>
      <c r="D24" s="25">
        <f t="shared" si="2"/>
        <v>5.3025000000000002</v>
      </c>
      <c r="E24" s="26">
        <f t="shared" si="3"/>
        <v>45</v>
      </c>
      <c r="F24" s="27">
        <f t="shared" si="0"/>
        <v>99.336875000000006</v>
      </c>
      <c r="G24" s="27">
        <f t="shared" si="1"/>
        <v>99.337500000000006</v>
      </c>
      <c r="H24" s="25">
        <f t="shared" si="4"/>
        <v>0.12328767123287671</v>
      </c>
      <c r="I24" s="28">
        <f t="shared" si="5"/>
        <v>5.3940418384400571E-2</v>
      </c>
    </row>
    <row r="25" spans="1:9" x14ac:dyDescent="0.3">
      <c r="A25" s="24">
        <v>45274</v>
      </c>
      <c r="B25" s="25">
        <v>5.3</v>
      </c>
      <c r="C25" s="25">
        <v>5.2679999999999998</v>
      </c>
      <c r="D25" s="25">
        <f t="shared" si="2"/>
        <v>5.2839999999999998</v>
      </c>
      <c r="E25" s="26">
        <f t="shared" si="3"/>
        <v>45</v>
      </c>
      <c r="F25" s="27">
        <f t="shared" si="0"/>
        <v>99.337500000000006</v>
      </c>
      <c r="G25" s="27">
        <f t="shared" si="1"/>
        <v>99.341499999999996</v>
      </c>
      <c r="H25" s="25">
        <f t="shared" si="4"/>
        <v>0.12328767123287671</v>
      </c>
      <c r="I25" s="28">
        <f t="shared" si="5"/>
        <v>5.3751599608716845E-2</v>
      </c>
    </row>
    <row r="26" spans="1:9" x14ac:dyDescent="0.3">
      <c r="A26" s="24">
        <v>45279</v>
      </c>
      <c r="B26" s="25">
        <v>5.3129999999999997</v>
      </c>
      <c r="C26" s="25">
        <v>5.3029999999999999</v>
      </c>
      <c r="D26" s="25">
        <f t="shared" si="2"/>
        <v>5.3079999999999998</v>
      </c>
      <c r="E26" s="26">
        <f t="shared" si="3"/>
        <v>50</v>
      </c>
      <c r="F26" s="27">
        <f t="shared" si="0"/>
        <v>99.262083333333337</v>
      </c>
      <c r="G26" s="27">
        <f t="shared" si="1"/>
        <v>99.263472222222219</v>
      </c>
      <c r="H26" s="25">
        <f t="shared" si="4"/>
        <v>0.13698630136986301</v>
      </c>
      <c r="I26" s="28">
        <f t="shared" si="5"/>
        <v>5.4016578888440719E-2</v>
      </c>
    </row>
    <row r="27" spans="1:9" x14ac:dyDescent="0.3">
      <c r="A27" s="24">
        <v>45281</v>
      </c>
      <c r="B27" s="25">
        <v>5.3029999999999999</v>
      </c>
      <c r="C27" s="25">
        <v>5.2850000000000001</v>
      </c>
      <c r="D27" s="25">
        <f t="shared" si="2"/>
        <v>5.2940000000000005</v>
      </c>
      <c r="E27" s="26">
        <f t="shared" si="3"/>
        <v>52</v>
      </c>
      <c r="F27" s="27">
        <f t="shared" si="0"/>
        <v>99.234011111111116</v>
      </c>
      <c r="G27" s="27">
        <f t="shared" si="1"/>
        <v>99.236611111111117</v>
      </c>
      <c r="H27" s="25">
        <f t="shared" si="4"/>
        <v>0.14246575342465753</v>
      </c>
      <c r="I27" s="28">
        <f t="shared" si="5"/>
        <v>5.3881554476589412E-2</v>
      </c>
    </row>
    <row r="28" spans="1:9" x14ac:dyDescent="0.3">
      <c r="A28" s="24">
        <v>45286</v>
      </c>
      <c r="B28" s="25">
        <v>5.3280000000000003</v>
      </c>
      <c r="C28" s="25">
        <v>5.3179999999999996</v>
      </c>
      <c r="D28" s="25">
        <f t="shared" si="2"/>
        <v>5.3230000000000004</v>
      </c>
      <c r="E28" s="26">
        <f t="shared" si="3"/>
        <v>57</v>
      </c>
      <c r="F28" s="27">
        <f t="shared" si="0"/>
        <v>99.156400000000005</v>
      </c>
      <c r="G28" s="27">
        <f t="shared" si="1"/>
        <v>99.157983333333334</v>
      </c>
      <c r="H28" s="25">
        <f t="shared" si="4"/>
        <v>0.15616438356164383</v>
      </c>
      <c r="I28" s="28">
        <f t="shared" si="5"/>
        <v>5.4198020449993049E-2</v>
      </c>
    </row>
    <row r="29" spans="1:9" x14ac:dyDescent="0.3">
      <c r="A29" s="24">
        <v>45288</v>
      </c>
      <c r="B29" s="25">
        <v>5.32</v>
      </c>
      <c r="C29" s="25">
        <v>5.3</v>
      </c>
      <c r="D29" s="25">
        <f t="shared" si="2"/>
        <v>5.3100000000000005</v>
      </c>
      <c r="E29" s="26">
        <f t="shared" si="3"/>
        <v>59</v>
      </c>
      <c r="F29" s="27">
        <f t="shared" si="0"/>
        <v>99.12811111111111</v>
      </c>
      <c r="G29" s="27">
        <f t="shared" si="1"/>
        <v>99.131388888888893</v>
      </c>
      <c r="H29" s="25">
        <f t="shared" si="4"/>
        <v>0.16164383561643836</v>
      </c>
      <c r="I29" s="28">
        <f t="shared" si="5"/>
        <v>5.4073128455645762E-2</v>
      </c>
    </row>
    <row r="30" spans="1:9" x14ac:dyDescent="0.3">
      <c r="A30" s="24">
        <v>45293</v>
      </c>
      <c r="B30" s="25">
        <v>5.3029999999999999</v>
      </c>
      <c r="C30" s="25">
        <v>5.2830000000000004</v>
      </c>
      <c r="D30" s="25">
        <f t="shared" si="2"/>
        <v>5.2930000000000001</v>
      </c>
      <c r="E30" s="26">
        <f t="shared" si="3"/>
        <v>64</v>
      </c>
      <c r="F30" s="27">
        <f t="shared" si="0"/>
        <v>99.05724444444445</v>
      </c>
      <c r="G30" s="27">
        <f t="shared" si="1"/>
        <v>99.0608</v>
      </c>
      <c r="H30" s="25">
        <f t="shared" si="4"/>
        <v>0.17534246575342466</v>
      </c>
      <c r="I30" s="28">
        <f t="shared" si="5"/>
        <v>5.3919222574756918E-2</v>
      </c>
    </row>
    <row r="31" spans="1:9" x14ac:dyDescent="0.3">
      <c r="A31" s="24">
        <v>45295</v>
      </c>
      <c r="B31" s="25">
        <v>5.3049999999999997</v>
      </c>
      <c r="C31" s="25">
        <v>5.2850000000000001</v>
      </c>
      <c r="D31" s="25">
        <f t="shared" si="2"/>
        <v>5.2949999999999999</v>
      </c>
      <c r="E31" s="26">
        <f t="shared" si="3"/>
        <v>66</v>
      </c>
      <c r="F31" s="27">
        <f t="shared" si="0"/>
        <v>99.027416666666667</v>
      </c>
      <c r="G31" s="27">
        <f t="shared" si="1"/>
        <v>99.031083333333328</v>
      </c>
      <c r="H31" s="25">
        <f t="shared" si="4"/>
        <v>0.18082191780821918</v>
      </c>
      <c r="I31" s="28">
        <f t="shared" si="5"/>
        <v>5.3947690990049632E-2</v>
      </c>
    </row>
    <row r="32" spans="1:9" x14ac:dyDescent="0.3">
      <c r="A32" s="24">
        <v>45300</v>
      </c>
      <c r="B32" s="25">
        <v>5.29</v>
      </c>
      <c r="C32" s="25">
        <v>5.27</v>
      </c>
      <c r="D32" s="25">
        <f t="shared" si="2"/>
        <v>5.2799999999999994</v>
      </c>
      <c r="E32" s="26">
        <f t="shared" si="3"/>
        <v>71</v>
      </c>
      <c r="F32" s="27">
        <f t="shared" si="0"/>
        <v>98.956694444444452</v>
      </c>
      <c r="G32" s="27">
        <f t="shared" si="1"/>
        <v>98.960638888888894</v>
      </c>
      <c r="H32" s="25">
        <f t="shared" si="4"/>
        <v>0.19452054794520549</v>
      </c>
      <c r="I32" s="28">
        <f t="shared" si="5"/>
        <v>5.3814013802102587E-2</v>
      </c>
    </row>
    <row r="33" spans="1:9" x14ac:dyDescent="0.3">
      <c r="A33" s="24">
        <v>45302</v>
      </c>
      <c r="B33" s="25">
        <v>5.3029999999999999</v>
      </c>
      <c r="C33" s="25">
        <v>5.2729999999999997</v>
      </c>
      <c r="D33" s="25">
        <f t="shared" si="2"/>
        <v>5.2880000000000003</v>
      </c>
      <c r="E33" s="26">
        <f t="shared" si="3"/>
        <v>73</v>
      </c>
      <c r="F33" s="27">
        <f t="shared" si="0"/>
        <v>98.924669444444447</v>
      </c>
      <c r="G33" s="27">
        <f t="shared" si="1"/>
        <v>98.930752777777784</v>
      </c>
      <c r="H33" s="25">
        <f t="shared" si="4"/>
        <v>0.2</v>
      </c>
      <c r="I33" s="28">
        <f t="shared" si="5"/>
        <v>5.3903966847519635E-2</v>
      </c>
    </row>
    <row r="34" spans="1:9" x14ac:dyDescent="0.3">
      <c r="A34" s="24">
        <v>45307</v>
      </c>
      <c r="B34" s="25">
        <v>5.298</v>
      </c>
      <c r="C34" s="25">
        <v>5.2830000000000004</v>
      </c>
      <c r="D34" s="25">
        <f t="shared" si="2"/>
        <v>5.2904999999999998</v>
      </c>
      <c r="E34" s="26">
        <f t="shared" si="3"/>
        <v>78</v>
      </c>
      <c r="F34" s="27">
        <f t="shared" si="0"/>
        <v>98.852099999999993</v>
      </c>
      <c r="G34" s="27">
        <f t="shared" si="1"/>
        <v>98.855350000000001</v>
      </c>
      <c r="H34" s="25">
        <f t="shared" si="4"/>
        <v>0.21369863013698631</v>
      </c>
      <c r="I34" s="28">
        <f t="shared" si="5"/>
        <v>5.394959113893668E-2</v>
      </c>
    </row>
    <row r="35" spans="1:9" x14ac:dyDescent="0.3">
      <c r="A35" s="24">
        <v>45309</v>
      </c>
      <c r="B35" s="25">
        <v>5.3029999999999999</v>
      </c>
      <c r="C35" s="25">
        <v>5.2930000000000001</v>
      </c>
      <c r="D35" s="25">
        <f t="shared" si="2"/>
        <v>5.298</v>
      </c>
      <c r="E35" s="26">
        <f t="shared" si="3"/>
        <v>80</v>
      </c>
      <c r="F35" s="27">
        <f t="shared" si="0"/>
        <v>98.821555555555562</v>
      </c>
      <c r="G35" s="27">
        <f t="shared" si="1"/>
        <v>98.823777777777778</v>
      </c>
      <c r="H35" s="25">
        <f t="shared" si="4"/>
        <v>0.21917808219178081</v>
      </c>
      <c r="I35" s="28">
        <f t="shared" si="5"/>
        <v>5.4034544537524688E-2</v>
      </c>
    </row>
    <row r="36" spans="1:9" x14ac:dyDescent="0.3">
      <c r="A36" s="24">
        <v>45314</v>
      </c>
      <c r="B36" s="25">
        <v>5.32</v>
      </c>
      <c r="C36" s="25">
        <v>5.298</v>
      </c>
      <c r="D36" s="25">
        <f t="shared" si="2"/>
        <v>5.3090000000000002</v>
      </c>
      <c r="E36" s="26">
        <f t="shared" si="3"/>
        <v>85</v>
      </c>
      <c r="F36" s="27">
        <f t="shared" ref="F36:F61" si="6">100-B36*($E36/360)</f>
        <v>98.74388888888889</v>
      </c>
      <c r="G36" s="27">
        <f t="shared" ref="G36:G61" si="7">100-C36*($E36/360)</f>
        <v>98.749083333333331</v>
      </c>
      <c r="H36" s="25">
        <f t="shared" si="4"/>
        <v>0.23287671232876711</v>
      </c>
      <c r="I36" s="28">
        <f t="shared" si="5"/>
        <v>5.4167573901149721E-2</v>
      </c>
    </row>
    <row r="37" spans="1:9" x14ac:dyDescent="0.3">
      <c r="A37" s="24">
        <v>45316</v>
      </c>
      <c r="B37" s="25">
        <v>5.3230000000000004</v>
      </c>
      <c r="C37" s="25">
        <v>5.3129999999999997</v>
      </c>
      <c r="D37" s="25">
        <f t="shared" si="2"/>
        <v>5.3179999999999996</v>
      </c>
      <c r="E37" s="26">
        <f t="shared" si="3"/>
        <v>87</v>
      </c>
      <c r="F37" s="27">
        <f t="shared" si="6"/>
        <v>98.713608333333326</v>
      </c>
      <c r="G37" s="27">
        <f t="shared" si="7"/>
        <v>98.716025000000002</v>
      </c>
      <c r="H37" s="25">
        <f t="shared" si="4"/>
        <v>0.23835616438356164</v>
      </c>
      <c r="I37" s="28">
        <f t="shared" si="5"/>
        <v>5.4268085096135926E-2</v>
      </c>
    </row>
    <row r="38" spans="1:9" x14ac:dyDescent="0.3">
      <c r="A38" s="24">
        <v>45321</v>
      </c>
      <c r="B38" s="25">
        <v>5.3029999999999999</v>
      </c>
      <c r="C38" s="25">
        <v>5.2880000000000003</v>
      </c>
      <c r="D38" s="25">
        <f t="shared" si="2"/>
        <v>5.2955000000000005</v>
      </c>
      <c r="E38" s="26">
        <f t="shared" si="3"/>
        <v>92</v>
      </c>
      <c r="F38" s="27">
        <f t="shared" si="6"/>
        <v>98.644788888888883</v>
      </c>
      <c r="G38" s="27">
        <f t="shared" si="7"/>
        <v>98.648622222222215</v>
      </c>
      <c r="H38" s="25">
        <f t="shared" si="4"/>
        <v>0.25205479452054796</v>
      </c>
      <c r="I38" s="28">
        <f t="shared" si="5"/>
        <v>5.4057092560981221E-2</v>
      </c>
    </row>
    <row r="39" spans="1:9" x14ac:dyDescent="0.3">
      <c r="A39" s="24">
        <v>45323</v>
      </c>
      <c r="B39" s="25">
        <v>5.3280000000000003</v>
      </c>
      <c r="C39" s="25">
        <v>5.2930000000000001</v>
      </c>
      <c r="D39" s="25">
        <f t="shared" si="2"/>
        <v>5.3105000000000002</v>
      </c>
      <c r="E39" s="26">
        <f t="shared" si="3"/>
        <v>94</v>
      </c>
      <c r="F39" s="27">
        <f t="shared" si="6"/>
        <v>98.608800000000002</v>
      </c>
      <c r="G39" s="27">
        <f t="shared" si="7"/>
        <v>98.617938888888887</v>
      </c>
      <c r="H39" s="25">
        <f t="shared" si="4"/>
        <v>0.25753424657534246</v>
      </c>
      <c r="I39" s="28">
        <f t="shared" si="5"/>
        <v>5.421935534479471E-2</v>
      </c>
    </row>
    <row r="40" spans="1:9" x14ac:dyDescent="0.3">
      <c r="A40" s="24">
        <v>45328</v>
      </c>
      <c r="B40" s="25">
        <v>5.3129999999999997</v>
      </c>
      <c r="C40" s="25">
        <v>5.298</v>
      </c>
      <c r="D40" s="25">
        <f t="shared" si="2"/>
        <v>5.3055000000000003</v>
      </c>
      <c r="E40" s="26">
        <f t="shared" si="3"/>
        <v>99</v>
      </c>
      <c r="F40" s="27">
        <f t="shared" si="6"/>
        <v>98.538925000000006</v>
      </c>
      <c r="G40" s="27">
        <f t="shared" si="7"/>
        <v>98.543049999999994</v>
      </c>
      <c r="H40" s="25">
        <f t="shared" si="4"/>
        <v>0.27123287671232876</v>
      </c>
      <c r="I40" s="28">
        <f t="shared" si="5"/>
        <v>5.4188149274149347E-2</v>
      </c>
    </row>
    <row r="41" spans="1:9" x14ac:dyDescent="0.3">
      <c r="A41" s="24">
        <v>45330</v>
      </c>
      <c r="B41" s="25">
        <v>5.3</v>
      </c>
      <c r="C41" s="25">
        <v>5.2649999999999997</v>
      </c>
      <c r="D41" s="25">
        <f t="shared" si="2"/>
        <v>5.2824999999999998</v>
      </c>
      <c r="E41" s="26">
        <f t="shared" si="3"/>
        <v>101</v>
      </c>
      <c r="F41" s="27">
        <f t="shared" si="6"/>
        <v>98.513055555555553</v>
      </c>
      <c r="G41" s="27">
        <f t="shared" si="7"/>
        <v>98.522874999999999</v>
      </c>
      <c r="H41" s="25">
        <f t="shared" si="4"/>
        <v>0.27671232876712326</v>
      </c>
      <c r="I41" s="28">
        <f t="shared" si="5"/>
        <v>5.3959525043471818E-2</v>
      </c>
    </row>
    <row r="42" spans="1:9" x14ac:dyDescent="0.3">
      <c r="A42" s="24">
        <v>45335</v>
      </c>
      <c r="B42" s="25">
        <v>5.3250000000000002</v>
      </c>
      <c r="C42" s="25">
        <v>5.3049999999999997</v>
      </c>
      <c r="D42" s="25">
        <f t="shared" si="2"/>
        <v>5.3149999999999995</v>
      </c>
      <c r="E42" s="26">
        <f t="shared" si="3"/>
        <v>106</v>
      </c>
      <c r="F42" s="27">
        <f t="shared" si="6"/>
        <v>98.432083333333338</v>
      </c>
      <c r="G42" s="27">
        <f t="shared" si="7"/>
        <v>98.437972222222228</v>
      </c>
      <c r="H42" s="25">
        <f t="shared" si="4"/>
        <v>0.29041095890410956</v>
      </c>
      <c r="I42" s="28">
        <f t="shared" si="5"/>
        <v>5.4314313693558582E-2</v>
      </c>
    </row>
    <row r="43" spans="1:9" x14ac:dyDescent="0.3">
      <c r="A43" s="24">
        <v>45337</v>
      </c>
      <c r="B43" s="25">
        <v>5.3049999999999997</v>
      </c>
      <c r="C43" s="25">
        <v>5.2750000000000004</v>
      </c>
      <c r="D43" s="25">
        <f t="shared" si="2"/>
        <v>5.29</v>
      </c>
      <c r="E43" s="26">
        <f t="shared" si="3"/>
        <v>108</v>
      </c>
      <c r="F43" s="27">
        <f t="shared" si="6"/>
        <v>98.408500000000004</v>
      </c>
      <c r="G43" s="27">
        <f t="shared" si="7"/>
        <v>98.417500000000004</v>
      </c>
      <c r="H43" s="25">
        <f t="shared" si="4"/>
        <v>0.29589041095890412</v>
      </c>
      <c r="I43" s="28">
        <f t="shared" si="5"/>
        <v>5.4064870784979194E-2</v>
      </c>
    </row>
    <row r="44" spans="1:9" x14ac:dyDescent="0.3">
      <c r="A44" s="24">
        <v>45342</v>
      </c>
      <c r="B44" s="25">
        <v>5.3230000000000004</v>
      </c>
      <c r="C44" s="25">
        <v>5.31</v>
      </c>
      <c r="D44" s="25">
        <f t="shared" si="2"/>
        <v>5.3164999999999996</v>
      </c>
      <c r="E44" s="26">
        <f t="shared" si="3"/>
        <v>113</v>
      </c>
      <c r="F44" s="27">
        <f t="shared" si="6"/>
        <v>98.329169444444446</v>
      </c>
      <c r="G44" s="27">
        <f t="shared" si="7"/>
        <v>98.333250000000007</v>
      </c>
      <c r="H44" s="25">
        <f t="shared" si="4"/>
        <v>0.30958904109589042</v>
      </c>
      <c r="I44" s="28">
        <f t="shared" si="5"/>
        <v>5.4358237407907593E-2</v>
      </c>
    </row>
    <row r="45" spans="1:9" x14ac:dyDescent="0.3">
      <c r="A45" s="24">
        <v>45344</v>
      </c>
      <c r="B45" s="25">
        <v>5.3150000000000004</v>
      </c>
      <c r="C45" s="25">
        <v>5.2850000000000001</v>
      </c>
      <c r="D45" s="25">
        <f t="shared" si="2"/>
        <v>5.3000000000000007</v>
      </c>
      <c r="E45" s="26">
        <f t="shared" si="3"/>
        <v>115</v>
      </c>
      <c r="F45" s="27">
        <f t="shared" si="6"/>
        <v>98.302152777777778</v>
      </c>
      <c r="G45" s="27">
        <f t="shared" si="7"/>
        <v>98.311736111111117</v>
      </c>
      <c r="H45" s="25">
        <f t="shared" si="4"/>
        <v>0.31506849315068491</v>
      </c>
      <c r="I45" s="28">
        <f t="shared" si="5"/>
        <v>5.4196202682661072E-2</v>
      </c>
    </row>
    <row r="46" spans="1:9" x14ac:dyDescent="0.3">
      <c r="A46" s="24">
        <v>45349</v>
      </c>
      <c r="B46" s="25">
        <v>5.335</v>
      </c>
      <c r="C46" s="25">
        <v>5.3230000000000004</v>
      </c>
      <c r="D46" s="25">
        <f t="shared" si="2"/>
        <v>5.3290000000000006</v>
      </c>
      <c r="E46" s="26">
        <f t="shared" si="3"/>
        <v>120</v>
      </c>
      <c r="F46" s="27">
        <f t="shared" si="6"/>
        <v>98.221666666666664</v>
      </c>
      <c r="G46" s="27">
        <f t="shared" si="7"/>
        <v>98.225666666666669</v>
      </c>
      <c r="H46" s="25">
        <f t="shared" si="4"/>
        <v>0.32876712328767121</v>
      </c>
      <c r="I46" s="28">
        <f t="shared" si="5"/>
        <v>5.451577619201943E-2</v>
      </c>
    </row>
    <row r="47" spans="1:9" x14ac:dyDescent="0.3">
      <c r="A47" s="24">
        <v>45351</v>
      </c>
      <c r="B47" s="25">
        <v>5.3049999999999997</v>
      </c>
      <c r="C47" s="25">
        <v>5.2850000000000001</v>
      </c>
      <c r="D47" s="25">
        <f t="shared" si="2"/>
        <v>5.2949999999999999</v>
      </c>
      <c r="E47" s="26">
        <f t="shared" si="3"/>
        <v>122</v>
      </c>
      <c r="F47" s="27">
        <f t="shared" si="6"/>
        <v>98.202194444444444</v>
      </c>
      <c r="G47" s="27">
        <f t="shared" si="7"/>
        <v>98.208972222222229</v>
      </c>
      <c r="H47" s="25">
        <f t="shared" si="4"/>
        <v>0.33424657534246577</v>
      </c>
      <c r="I47" s="28">
        <f t="shared" si="5"/>
        <v>5.4172927487681682E-2</v>
      </c>
    </row>
    <row r="48" spans="1:9" x14ac:dyDescent="0.3">
      <c r="A48" s="24">
        <v>45358</v>
      </c>
      <c r="B48" s="25">
        <v>5.3079999999999998</v>
      </c>
      <c r="C48" s="25">
        <v>5.2930000000000001</v>
      </c>
      <c r="D48" s="25">
        <f t="shared" si="2"/>
        <v>5.3004999999999995</v>
      </c>
      <c r="E48" s="26">
        <f t="shared" si="3"/>
        <v>129</v>
      </c>
      <c r="F48" s="27">
        <f t="shared" si="6"/>
        <v>98.097966666666665</v>
      </c>
      <c r="G48" s="27">
        <f t="shared" si="7"/>
        <v>98.103341666666665</v>
      </c>
      <c r="H48" s="25">
        <f t="shared" si="4"/>
        <v>0.35342465753424657</v>
      </c>
      <c r="I48" s="28">
        <f t="shared" si="5"/>
        <v>5.4258101874332457E-2</v>
      </c>
    </row>
    <row r="49" spans="1:9" x14ac:dyDescent="0.3">
      <c r="A49" s="24">
        <v>45365</v>
      </c>
      <c r="B49" s="25">
        <v>5.3079999999999998</v>
      </c>
      <c r="C49" s="25">
        <v>5.2880000000000003</v>
      </c>
      <c r="D49" s="25">
        <f t="shared" si="2"/>
        <v>5.298</v>
      </c>
      <c r="E49" s="26">
        <f t="shared" si="3"/>
        <v>136</v>
      </c>
      <c r="F49" s="27">
        <f t="shared" si="6"/>
        <v>97.994755555555557</v>
      </c>
      <c r="G49" s="27">
        <f t="shared" si="7"/>
        <v>98.002311111111112</v>
      </c>
      <c r="H49" s="25">
        <f t="shared" si="4"/>
        <v>0.37260273972602742</v>
      </c>
      <c r="I49" s="28">
        <f t="shared" si="5"/>
        <v>5.4260667623569438E-2</v>
      </c>
    </row>
    <row r="50" spans="1:9" x14ac:dyDescent="0.3">
      <c r="A50" s="24">
        <v>45372</v>
      </c>
      <c r="B50" s="25">
        <v>5.32</v>
      </c>
      <c r="C50" s="25">
        <v>5.29</v>
      </c>
      <c r="D50" s="25">
        <f t="shared" si="2"/>
        <v>5.3049999999999997</v>
      </c>
      <c r="E50" s="26">
        <f t="shared" si="3"/>
        <v>143</v>
      </c>
      <c r="F50" s="27">
        <f t="shared" si="6"/>
        <v>97.88677777777778</v>
      </c>
      <c r="G50" s="27">
        <f t="shared" si="7"/>
        <v>97.898694444444445</v>
      </c>
      <c r="H50" s="25">
        <f t="shared" si="4"/>
        <v>0.39178082191780822</v>
      </c>
      <c r="I50" s="28">
        <f t="shared" si="5"/>
        <v>5.4361609959750645E-2</v>
      </c>
    </row>
    <row r="51" spans="1:9" x14ac:dyDescent="0.3">
      <c r="A51" s="24">
        <v>45379</v>
      </c>
      <c r="B51" s="25">
        <v>5.32</v>
      </c>
      <c r="C51" s="25">
        <v>5.3049999999999997</v>
      </c>
      <c r="D51" s="25">
        <f t="shared" si="2"/>
        <v>5.3125</v>
      </c>
      <c r="E51" s="26">
        <f t="shared" si="3"/>
        <v>150</v>
      </c>
      <c r="F51" s="27">
        <f t="shared" si="6"/>
        <v>97.783333333333331</v>
      </c>
      <c r="G51" s="27">
        <f t="shared" si="7"/>
        <v>97.78958333333334</v>
      </c>
      <c r="H51" s="25">
        <f t="shared" si="4"/>
        <v>0.41095890410958902</v>
      </c>
      <c r="I51" s="28">
        <f t="shared" si="5"/>
        <v>5.4467931366607235E-2</v>
      </c>
    </row>
    <row r="52" spans="1:9" x14ac:dyDescent="0.3">
      <c r="A52" s="24">
        <v>45386</v>
      </c>
      <c r="B52" s="25">
        <v>5.3150000000000004</v>
      </c>
      <c r="C52" s="25">
        <v>5.2949999999999999</v>
      </c>
      <c r="D52" s="25">
        <f t="shared" si="2"/>
        <v>5.3049999999999997</v>
      </c>
      <c r="E52" s="26">
        <f t="shared" si="3"/>
        <v>157</v>
      </c>
      <c r="F52" s="27">
        <f t="shared" si="6"/>
        <v>97.682069444444437</v>
      </c>
      <c r="G52" s="27">
        <f t="shared" si="7"/>
        <v>97.690791666666669</v>
      </c>
      <c r="H52" s="25">
        <f t="shared" si="4"/>
        <v>0.43013698630136987</v>
      </c>
      <c r="I52" s="28">
        <f t="shared" si="5"/>
        <v>5.4418769414537126E-2</v>
      </c>
    </row>
    <row r="53" spans="1:9" x14ac:dyDescent="0.3">
      <c r="A53" s="24">
        <v>45393</v>
      </c>
      <c r="B53" s="25">
        <v>5.2949999999999999</v>
      </c>
      <c r="C53" s="25">
        <v>5.2830000000000004</v>
      </c>
      <c r="D53" s="25">
        <f t="shared" si="2"/>
        <v>5.2889999999999997</v>
      </c>
      <c r="E53" s="26">
        <f t="shared" si="3"/>
        <v>164</v>
      </c>
      <c r="F53" s="27">
        <f t="shared" si="6"/>
        <v>97.587833333333336</v>
      </c>
      <c r="G53" s="27">
        <f t="shared" si="7"/>
        <v>97.593299999999999</v>
      </c>
      <c r="H53" s="25">
        <f t="shared" si="4"/>
        <v>0.44931506849315067</v>
      </c>
      <c r="I53" s="28">
        <f t="shared" si="5"/>
        <v>5.4281175851736571E-2</v>
      </c>
    </row>
    <row r="54" spans="1:9" x14ac:dyDescent="0.3">
      <c r="A54" s="24">
        <v>45400</v>
      </c>
      <c r="B54" s="25">
        <v>5.3079999999999998</v>
      </c>
      <c r="C54" s="25">
        <v>5.2880000000000003</v>
      </c>
      <c r="D54" s="25">
        <f t="shared" si="2"/>
        <v>5.298</v>
      </c>
      <c r="E54" s="26">
        <f t="shared" si="3"/>
        <v>171</v>
      </c>
      <c r="F54" s="27">
        <f t="shared" si="6"/>
        <v>97.478700000000003</v>
      </c>
      <c r="G54" s="27">
        <f t="shared" si="7"/>
        <v>97.488200000000006</v>
      </c>
      <c r="H54" s="25">
        <f t="shared" si="4"/>
        <v>0.46849315068493153</v>
      </c>
      <c r="I54" s="28">
        <f t="shared" si="5"/>
        <v>5.4403284113854374E-2</v>
      </c>
    </row>
    <row r="55" spans="1:9" x14ac:dyDescent="0.3">
      <c r="A55" s="24">
        <v>45407</v>
      </c>
      <c r="B55" s="25">
        <v>5.32</v>
      </c>
      <c r="C55" s="25">
        <v>5.31</v>
      </c>
      <c r="D55" s="25">
        <f t="shared" si="2"/>
        <v>5.3149999999999995</v>
      </c>
      <c r="E55" s="26">
        <f t="shared" si="3"/>
        <v>178</v>
      </c>
      <c r="F55" s="27">
        <f t="shared" si="6"/>
        <v>97.36955555555555</v>
      </c>
      <c r="G55" s="27">
        <f t="shared" si="7"/>
        <v>97.374499999999998</v>
      </c>
      <c r="H55" s="25">
        <f t="shared" si="4"/>
        <v>0.48767123287671232</v>
      </c>
      <c r="I55" s="28">
        <f t="shared" si="5"/>
        <v>5.4608933090157116E-2</v>
      </c>
    </row>
    <row r="56" spans="1:9" x14ac:dyDescent="0.3">
      <c r="A56" s="24">
        <v>45428</v>
      </c>
      <c r="B56" s="25">
        <v>5.2629999999999999</v>
      </c>
      <c r="C56" s="25">
        <v>5.1929999999999996</v>
      </c>
      <c r="D56" s="25">
        <f t="shared" si="2"/>
        <v>5.2279999999999998</v>
      </c>
      <c r="E56" s="26">
        <f t="shared" si="3"/>
        <v>199</v>
      </c>
      <c r="F56" s="27">
        <f t="shared" si="6"/>
        <v>97.090730555555552</v>
      </c>
      <c r="G56" s="27">
        <f t="shared" si="7"/>
        <v>97.129424999999998</v>
      </c>
      <c r="H56" s="25">
        <f t="shared" si="4"/>
        <v>0.54520547945205478</v>
      </c>
      <c r="I56" s="28">
        <f t="shared" si="5"/>
        <v>5.378711249770679E-2</v>
      </c>
    </row>
    <row r="57" spans="1:9" x14ac:dyDescent="0.3">
      <c r="A57" s="24">
        <v>45456</v>
      </c>
      <c r="B57" s="25">
        <v>5.1749999999999998</v>
      </c>
      <c r="C57" s="25">
        <v>5.125</v>
      </c>
      <c r="D57" s="25">
        <f t="shared" si="2"/>
        <v>5.15</v>
      </c>
      <c r="E57" s="26">
        <f t="shared" si="3"/>
        <v>227</v>
      </c>
      <c r="F57" s="27">
        <f t="shared" si="6"/>
        <v>96.736874999999998</v>
      </c>
      <c r="G57" s="27">
        <f t="shared" si="7"/>
        <v>96.76840277777778</v>
      </c>
      <c r="H57" s="25">
        <f t="shared" si="4"/>
        <v>0.62191780821917808</v>
      </c>
      <c r="I57" s="28">
        <f t="shared" si="5"/>
        <v>5.3081900335579718E-2</v>
      </c>
    </row>
    <row r="58" spans="1:9" x14ac:dyDescent="0.3">
      <c r="A58" s="24">
        <v>45484</v>
      </c>
      <c r="B58" s="25">
        <v>5.1529999999999996</v>
      </c>
      <c r="C58" s="25">
        <v>5.1130000000000004</v>
      </c>
      <c r="D58" s="25">
        <f t="shared" si="2"/>
        <v>5.133</v>
      </c>
      <c r="E58" s="26">
        <f t="shared" si="3"/>
        <v>255</v>
      </c>
      <c r="F58" s="27">
        <f t="shared" si="6"/>
        <v>96.349958333333333</v>
      </c>
      <c r="G58" s="27">
        <f t="shared" si="7"/>
        <v>96.378291666666669</v>
      </c>
      <c r="H58" s="25">
        <f t="shared" si="4"/>
        <v>0.69863013698630139</v>
      </c>
      <c r="I58" s="28">
        <f t="shared" si="5"/>
        <v>5.3012601343326526E-2</v>
      </c>
    </row>
    <row r="59" spans="1:9" x14ac:dyDescent="0.3">
      <c r="A59" s="24">
        <v>45512</v>
      </c>
      <c r="B59" s="25">
        <v>5.19</v>
      </c>
      <c r="C59" s="25">
        <v>5.15</v>
      </c>
      <c r="D59" s="25">
        <f t="shared" si="2"/>
        <v>5.17</v>
      </c>
      <c r="E59" s="26">
        <f t="shared" si="3"/>
        <v>283</v>
      </c>
      <c r="F59" s="27">
        <f t="shared" si="6"/>
        <v>95.920083333333338</v>
      </c>
      <c r="G59" s="27">
        <f t="shared" si="7"/>
        <v>95.951527777777784</v>
      </c>
      <c r="H59" s="25">
        <f t="shared" si="4"/>
        <v>0.77534246575342469</v>
      </c>
      <c r="I59" s="28">
        <f t="shared" si="5"/>
        <v>5.3513011548860741E-2</v>
      </c>
    </row>
    <row r="60" spans="1:9" x14ac:dyDescent="0.3">
      <c r="A60" s="24">
        <v>45540</v>
      </c>
      <c r="B60" s="25">
        <v>5.1779999999999999</v>
      </c>
      <c r="C60" s="25">
        <v>5.1429999999999998</v>
      </c>
      <c r="D60" s="25">
        <f t="shared" si="2"/>
        <v>5.1604999999999999</v>
      </c>
      <c r="E60" s="26">
        <f t="shared" si="3"/>
        <v>311</v>
      </c>
      <c r="F60" s="27">
        <f t="shared" si="6"/>
        <v>95.526783333333327</v>
      </c>
      <c r="G60" s="27">
        <f t="shared" si="7"/>
        <v>95.55701944444445</v>
      </c>
      <c r="H60" s="25">
        <f t="shared" si="4"/>
        <v>0.852054794520548</v>
      </c>
      <c r="I60" s="28">
        <f t="shared" si="5"/>
        <v>5.3523877832736724E-2</v>
      </c>
    </row>
    <row r="61" spans="1:9" x14ac:dyDescent="0.3">
      <c r="A61" s="24">
        <v>45568</v>
      </c>
      <c r="B61" s="25">
        <v>5.1529999999999996</v>
      </c>
      <c r="C61" s="25">
        <v>5.1379999999999999</v>
      </c>
      <c r="D61" s="25">
        <f t="shared" si="2"/>
        <v>5.1455000000000002</v>
      </c>
      <c r="E61" s="26">
        <f t="shared" si="3"/>
        <v>339</v>
      </c>
      <c r="F61" s="27">
        <f t="shared" si="6"/>
        <v>95.147591666666671</v>
      </c>
      <c r="G61" s="27">
        <f t="shared" si="7"/>
        <v>95.161716666666663</v>
      </c>
      <c r="H61" s="25">
        <f t="shared" si="4"/>
        <v>0.92876712328767119</v>
      </c>
      <c r="I61" s="28">
        <f t="shared" si="5"/>
        <v>5.3475923298109816E-2</v>
      </c>
    </row>
  </sheetData>
  <mergeCells count="2">
    <mergeCell ref="F2:G2"/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406A-0D01-4BDE-992D-852BD9AA23F8}">
  <dimension ref="A1:M160"/>
  <sheetViews>
    <sheetView showGridLines="0" workbookViewId="0">
      <selection activeCell="F2" sqref="F2:F3"/>
    </sheetView>
  </sheetViews>
  <sheetFormatPr defaultRowHeight="16.5" x14ac:dyDescent="0.3"/>
  <cols>
    <col min="1" max="13" width="16.140625" style="21" customWidth="1"/>
    <col min="14" max="16384" width="9.140625" style="22"/>
  </cols>
  <sheetData>
    <row r="1" spans="1:13" x14ac:dyDescent="0.3">
      <c r="A1" s="13" t="s">
        <v>59</v>
      </c>
      <c r="B1" s="14"/>
      <c r="C1" s="42"/>
      <c r="D1" s="42"/>
      <c r="E1" s="43">
        <v>45229</v>
      </c>
      <c r="F1" s="44">
        <v>0.67013888888888884</v>
      </c>
      <c r="L1" s="22"/>
      <c r="M1" s="22"/>
    </row>
    <row r="2" spans="1:13" x14ac:dyDescent="0.3">
      <c r="A2" s="81" t="s">
        <v>65</v>
      </c>
      <c r="B2" s="94" t="s">
        <v>60</v>
      </c>
      <c r="C2" s="94"/>
      <c r="D2" s="82" t="s">
        <v>61</v>
      </c>
      <c r="E2" s="83" t="s">
        <v>63</v>
      </c>
      <c r="F2" s="20" t="s">
        <v>25</v>
      </c>
    </row>
    <row r="3" spans="1:13" x14ac:dyDescent="0.3">
      <c r="A3" s="23" t="s">
        <v>66</v>
      </c>
      <c r="B3" s="23" t="s">
        <v>19</v>
      </c>
      <c r="C3" s="23" t="s">
        <v>20</v>
      </c>
      <c r="D3" s="23" t="s">
        <v>62</v>
      </c>
      <c r="E3" s="23" t="s">
        <v>64</v>
      </c>
      <c r="F3" s="23" t="s">
        <v>68</v>
      </c>
    </row>
    <row r="4" spans="1:13" x14ac:dyDescent="0.3">
      <c r="A4" s="24">
        <v>45245</v>
      </c>
      <c r="B4" s="46">
        <v>99.783000000000001</v>
      </c>
      <c r="C4" s="46">
        <v>99.790999999999997</v>
      </c>
      <c r="D4" s="46">
        <f>(B4+C4)/2</f>
        <v>99.787000000000006</v>
      </c>
      <c r="E4" s="46">
        <f>(A4-$E$1)/365</f>
        <v>4.3835616438356165E-2</v>
      </c>
      <c r="F4" s="45">
        <f>LN(100/D4)/E4</f>
        <v>4.8642447616817817E-2</v>
      </c>
    </row>
    <row r="5" spans="1:13" x14ac:dyDescent="0.3">
      <c r="A5" s="24">
        <v>45245</v>
      </c>
      <c r="B5" s="46">
        <v>99.778000000000006</v>
      </c>
      <c r="C5" s="46">
        <v>99.792000000000002</v>
      </c>
      <c r="D5" s="46">
        <f t="shared" ref="D5:D68" si="0">(B5+C5)/2</f>
        <v>99.784999999999997</v>
      </c>
      <c r="E5" s="46">
        <f t="shared" ref="E5:E68" si="1">(A5-$E$1)/365</f>
        <v>4.3835616438356165E-2</v>
      </c>
      <c r="F5" s="45">
        <f t="shared" ref="F5:F68" si="2">LN(100/D5)/E5</f>
        <v>4.9099676085756092E-2</v>
      </c>
    </row>
    <row r="6" spans="1:13" x14ac:dyDescent="0.3">
      <c r="A6" s="24">
        <v>45322</v>
      </c>
      <c r="B6" s="46">
        <v>98.67</v>
      </c>
      <c r="C6" s="46">
        <v>98.67</v>
      </c>
      <c r="D6" s="46">
        <f t="shared" si="0"/>
        <v>98.67</v>
      </c>
      <c r="E6" s="46">
        <f t="shared" si="1"/>
        <v>0.25479452054794521</v>
      </c>
      <c r="F6" s="45">
        <f t="shared" si="2"/>
        <v>5.2549156434847553E-2</v>
      </c>
    </row>
    <row r="7" spans="1:13" x14ac:dyDescent="0.3">
      <c r="A7" s="24">
        <v>45337</v>
      </c>
      <c r="B7" s="46">
        <v>98.427999999999997</v>
      </c>
      <c r="C7" s="46">
        <v>98.483999999999995</v>
      </c>
      <c r="D7" s="46">
        <f t="shared" si="0"/>
        <v>98.455999999999989</v>
      </c>
      <c r="E7" s="46">
        <f t="shared" si="1"/>
        <v>0.29589041095890412</v>
      </c>
      <c r="F7" s="45">
        <f t="shared" si="2"/>
        <v>5.2588517713800173E-2</v>
      </c>
    </row>
    <row r="8" spans="1:13" x14ac:dyDescent="0.3">
      <c r="A8" s="24">
        <v>45337</v>
      </c>
      <c r="B8" s="46">
        <v>98.430999999999997</v>
      </c>
      <c r="C8" s="46">
        <v>98.466999999999999</v>
      </c>
      <c r="D8" s="46">
        <f t="shared" si="0"/>
        <v>98.448999999999998</v>
      </c>
      <c r="E8" s="46">
        <f t="shared" si="1"/>
        <v>0.29589041095890412</v>
      </c>
      <c r="F8" s="45">
        <f t="shared" si="2"/>
        <v>5.2828810315992458E-2</v>
      </c>
    </row>
    <row r="9" spans="1:13" x14ac:dyDescent="0.3">
      <c r="A9" s="24">
        <v>45412</v>
      </c>
      <c r="B9" s="46">
        <v>97.307000000000002</v>
      </c>
      <c r="C9" s="46">
        <v>97.307000000000002</v>
      </c>
      <c r="D9" s="46">
        <f t="shared" si="0"/>
        <v>97.307000000000002</v>
      </c>
      <c r="E9" s="46">
        <f t="shared" si="1"/>
        <v>0.50136986301369868</v>
      </c>
      <c r="F9" s="45">
        <f t="shared" si="2"/>
        <v>5.4449337608225311E-2</v>
      </c>
    </row>
    <row r="10" spans="1:13" x14ac:dyDescent="0.3">
      <c r="A10" s="24">
        <v>45427</v>
      </c>
      <c r="B10" s="46">
        <v>97.007999999999996</v>
      </c>
      <c r="C10" s="46">
        <v>97.186999999999998</v>
      </c>
      <c r="D10" s="46">
        <f t="shared" si="0"/>
        <v>97.097499999999997</v>
      </c>
      <c r="E10" s="46">
        <f t="shared" si="1"/>
        <v>0.54246575342465753</v>
      </c>
      <c r="F10" s="45">
        <f t="shared" si="2"/>
        <v>5.4297543189127613E-2</v>
      </c>
    </row>
    <row r="11" spans="1:13" x14ac:dyDescent="0.3">
      <c r="A11" s="24">
        <v>45427</v>
      </c>
      <c r="B11" s="46">
        <v>97.063000000000002</v>
      </c>
      <c r="C11" s="46">
        <v>97.168000000000006</v>
      </c>
      <c r="D11" s="46">
        <f t="shared" si="0"/>
        <v>97.115499999999997</v>
      </c>
      <c r="E11" s="46">
        <f t="shared" si="1"/>
        <v>0.54246575342465753</v>
      </c>
      <c r="F11" s="45">
        <f t="shared" si="2"/>
        <v>5.3955837759760872E-2</v>
      </c>
    </row>
    <row r="12" spans="1:13" x14ac:dyDescent="0.3">
      <c r="A12" s="24">
        <v>45504</v>
      </c>
      <c r="B12" s="46">
        <v>96.001999999999995</v>
      </c>
      <c r="C12" s="46">
        <v>96.003</v>
      </c>
      <c r="D12" s="46">
        <f t="shared" si="0"/>
        <v>96.002499999999998</v>
      </c>
      <c r="E12" s="46">
        <f t="shared" si="1"/>
        <v>0.75342465753424659</v>
      </c>
      <c r="F12" s="45">
        <f t="shared" si="2"/>
        <v>5.4147356055721269E-2</v>
      </c>
    </row>
    <row r="13" spans="1:13" x14ac:dyDescent="0.3">
      <c r="A13" s="24">
        <v>45519</v>
      </c>
      <c r="B13" s="46">
        <v>95.665999999999997</v>
      </c>
      <c r="C13" s="46">
        <v>95.924000000000007</v>
      </c>
      <c r="D13" s="46">
        <f t="shared" si="0"/>
        <v>95.795000000000002</v>
      </c>
      <c r="E13" s="46">
        <f t="shared" si="1"/>
        <v>0.79452054794520544</v>
      </c>
      <c r="F13" s="45">
        <f t="shared" si="2"/>
        <v>5.4069960243618959E-2</v>
      </c>
    </row>
    <row r="14" spans="1:13" x14ac:dyDescent="0.3">
      <c r="A14" s="24">
        <v>45519</v>
      </c>
      <c r="B14" s="46">
        <v>95.745999999999995</v>
      </c>
      <c r="C14" s="46">
        <v>95.894000000000005</v>
      </c>
      <c r="D14" s="46">
        <f t="shared" si="0"/>
        <v>95.82</v>
      </c>
      <c r="E14" s="46">
        <f t="shared" si="1"/>
        <v>0.79452054794520544</v>
      </c>
      <c r="F14" s="45">
        <f t="shared" si="2"/>
        <v>5.3741535877886555E-2</v>
      </c>
    </row>
    <row r="15" spans="1:13" x14ac:dyDescent="0.3">
      <c r="A15" s="24">
        <v>45611</v>
      </c>
      <c r="B15" s="46">
        <v>94.503</v>
      </c>
      <c r="C15" s="46">
        <v>94.694999999999993</v>
      </c>
      <c r="D15" s="46">
        <f t="shared" si="0"/>
        <v>94.59899999999999</v>
      </c>
      <c r="E15" s="46">
        <f t="shared" si="1"/>
        <v>1.0465753424657533</v>
      </c>
      <c r="F15" s="45">
        <f t="shared" si="2"/>
        <v>5.3052349465677912E-2</v>
      </c>
    </row>
    <row r="16" spans="1:13" x14ac:dyDescent="0.3">
      <c r="A16" s="24">
        <v>45611</v>
      </c>
      <c r="B16" s="46">
        <v>94.765000000000001</v>
      </c>
      <c r="C16" s="46">
        <v>94.91</v>
      </c>
      <c r="D16" s="46">
        <f t="shared" si="0"/>
        <v>94.837500000000006</v>
      </c>
      <c r="E16" s="46">
        <f t="shared" si="1"/>
        <v>1.0465753424657533</v>
      </c>
      <c r="F16" s="45">
        <f t="shared" si="2"/>
        <v>5.0646411369693216E-2</v>
      </c>
    </row>
    <row r="17" spans="1:6" x14ac:dyDescent="0.3">
      <c r="A17" s="24">
        <v>45611</v>
      </c>
      <c r="B17" s="46">
        <v>94.394000000000005</v>
      </c>
      <c r="C17" s="46">
        <v>94.728999999999999</v>
      </c>
      <c r="D17" s="46">
        <f t="shared" si="0"/>
        <v>94.561499999999995</v>
      </c>
      <c r="E17" s="46">
        <f t="shared" si="1"/>
        <v>1.0465753424657533</v>
      </c>
      <c r="F17" s="45">
        <f t="shared" si="2"/>
        <v>5.3431193381842941E-2</v>
      </c>
    </row>
    <row r="18" spans="1:6" x14ac:dyDescent="0.3">
      <c r="A18" s="24">
        <v>45688</v>
      </c>
      <c r="B18" s="46">
        <v>93.503</v>
      </c>
      <c r="C18" s="46">
        <v>93.504000000000005</v>
      </c>
      <c r="D18" s="46">
        <f t="shared" si="0"/>
        <v>93.503500000000003</v>
      </c>
      <c r="E18" s="46">
        <f t="shared" si="1"/>
        <v>1.2575342465753425</v>
      </c>
      <c r="F18" s="45">
        <f t="shared" si="2"/>
        <v>5.3415099765196226E-2</v>
      </c>
    </row>
    <row r="19" spans="1:6" x14ac:dyDescent="0.3">
      <c r="A19" s="24">
        <v>45703</v>
      </c>
      <c r="B19" s="46">
        <v>93.658000000000001</v>
      </c>
      <c r="C19" s="46">
        <v>93.834999999999994</v>
      </c>
      <c r="D19" s="46">
        <f t="shared" si="0"/>
        <v>93.746499999999997</v>
      </c>
      <c r="E19" s="46">
        <f t="shared" si="1"/>
        <v>1.2986301369863014</v>
      </c>
      <c r="F19" s="45">
        <f t="shared" si="2"/>
        <v>4.9726133198841602E-2</v>
      </c>
    </row>
    <row r="20" spans="1:6" x14ac:dyDescent="0.3">
      <c r="A20" s="24">
        <v>45703</v>
      </c>
      <c r="B20" s="46">
        <v>93.415999999999997</v>
      </c>
      <c r="C20" s="46">
        <v>93.537000000000006</v>
      </c>
      <c r="D20" s="46">
        <f t="shared" si="0"/>
        <v>93.476500000000001</v>
      </c>
      <c r="E20" s="46">
        <f t="shared" si="1"/>
        <v>1.2986301369863014</v>
      </c>
      <c r="F20" s="45">
        <f t="shared" si="2"/>
        <v>5.1947137418826853E-2</v>
      </c>
    </row>
    <row r="21" spans="1:6" x14ac:dyDescent="0.3">
      <c r="A21" s="24">
        <v>45703</v>
      </c>
      <c r="B21" s="46">
        <v>93.113</v>
      </c>
      <c r="C21" s="46">
        <v>93.524000000000001</v>
      </c>
      <c r="D21" s="46">
        <f t="shared" si="0"/>
        <v>93.3185</v>
      </c>
      <c r="E21" s="46">
        <f t="shared" si="1"/>
        <v>1.2986301369863014</v>
      </c>
      <c r="F21" s="45">
        <f t="shared" si="2"/>
        <v>5.32498135684287E-2</v>
      </c>
    </row>
    <row r="22" spans="1:6" x14ac:dyDescent="0.3">
      <c r="A22" s="24">
        <v>45792</v>
      </c>
      <c r="B22" s="46">
        <v>92.316999999999993</v>
      </c>
      <c r="C22" s="46">
        <v>92.525000000000006</v>
      </c>
      <c r="D22" s="46">
        <f t="shared" si="0"/>
        <v>92.420999999999992</v>
      </c>
      <c r="E22" s="46">
        <f t="shared" si="1"/>
        <v>1.5424657534246575</v>
      </c>
      <c r="F22" s="45">
        <f t="shared" si="2"/>
        <v>5.1097381099530423E-2</v>
      </c>
    </row>
    <row r="23" spans="1:6" x14ac:dyDescent="0.3">
      <c r="A23" s="24">
        <v>45792</v>
      </c>
      <c r="B23" s="46">
        <v>91.941999999999993</v>
      </c>
      <c r="C23" s="46">
        <v>92.427000000000007</v>
      </c>
      <c r="D23" s="46">
        <f t="shared" si="0"/>
        <v>92.1845</v>
      </c>
      <c r="E23" s="46">
        <f t="shared" si="1"/>
        <v>1.5424657534246575</v>
      </c>
      <c r="F23" s="45">
        <f t="shared" si="2"/>
        <v>5.2758501882890045E-2</v>
      </c>
    </row>
    <row r="24" spans="1:6" x14ac:dyDescent="0.3">
      <c r="A24" s="24">
        <v>45869</v>
      </c>
      <c r="B24" s="46">
        <v>91.207999999999998</v>
      </c>
      <c r="C24" s="46">
        <v>91.233000000000004</v>
      </c>
      <c r="D24" s="46">
        <f t="shared" si="0"/>
        <v>91.220500000000001</v>
      </c>
      <c r="E24" s="46">
        <f t="shared" si="1"/>
        <v>1.7534246575342465</v>
      </c>
      <c r="F24" s="45">
        <f t="shared" si="2"/>
        <v>5.240631986701335E-2</v>
      </c>
    </row>
    <row r="25" spans="1:6" x14ac:dyDescent="0.3">
      <c r="A25" s="24">
        <v>45869</v>
      </c>
      <c r="B25" s="46">
        <v>91.241</v>
      </c>
      <c r="C25" s="46">
        <v>91.241</v>
      </c>
      <c r="D25" s="46">
        <f t="shared" si="0"/>
        <v>91.241</v>
      </c>
      <c r="E25" s="46">
        <f t="shared" si="1"/>
        <v>1.7534246575342465</v>
      </c>
      <c r="F25" s="45">
        <f t="shared" si="2"/>
        <v>5.2278167831661358E-2</v>
      </c>
    </row>
    <row r="26" spans="1:6" x14ac:dyDescent="0.3">
      <c r="A26" s="24">
        <v>45884</v>
      </c>
      <c r="B26" s="46">
        <v>90.82</v>
      </c>
      <c r="C26" s="46">
        <v>91.376000000000005</v>
      </c>
      <c r="D26" s="46">
        <f t="shared" si="0"/>
        <v>91.097999999999999</v>
      </c>
      <c r="E26" s="46">
        <f t="shared" si="1"/>
        <v>1.7945205479452055</v>
      </c>
      <c r="F26" s="45">
        <f t="shared" si="2"/>
        <v>5.1955011586098929E-2</v>
      </c>
    </row>
    <row r="27" spans="1:6" x14ac:dyDescent="0.3">
      <c r="A27" s="24">
        <v>45884</v>
      </c>
      <c r="B27" s="46">
        <v>91.245999999999995</v>
      </c>
      <c r="C27" s="46">
        <v>91.483000000000004</v>
      </c>
      <c r="D27" s="46">
        <f t="shared" si="0"/>
        <v>91.364499999999992</v>
      </c>
      <c r="E27" s="46">
        <f t="shared" si="1"/>
        <v>1.7945205479452055</v>
      </c>
      <c r="F27" s="45">
        <f t="shared" si="2"/>
        <v>5.0327195029923964E-2</v>
      </c>
    </row>
    <row r="28" spans="1:6" x14ac:dyDescent="0.3">
      <c r="A28" s="24">
        <v>45884</v>
      </c>
      <c r="B28" s="46">
        <v>91.23</v>
      </c>
      <c r="C28" s="46">
        <v>91.468999999999994</v>
      </c>
      <c r="D28" s="46">
        <f t="shared" si="0"/>
        <v>91.349500000000006</v>
      </c>
      <c r="E28" s="46">
        <f t="shared" si="1"/>
        <v>1.7945205479452055</v>
      </c>
      <c r="F28" s="45">
        <f t="shared" si="2"/>
        <v>5.0418690795379528E-2</v>
      </c>
    </row>
    <row r="29" spans="1:6" x14ac:dyDescent="0.3">
      <c r="A29" s="24">
        <v>45976</v>
      </c>
      <c r="B29" s="46">
        <v>89.701999999999998</v>
      </c>
      <c r="C29" s="46">
        <v>90.328000000000003</v>
      </c>
      <c r="D29" s="46">
        <f t="shared" si="0"/>
        <v>90.015000000000001</v>
      </c>
      <c r="E29" s="46">
        <f t="shared" si="1"/>
        <v>2.0465753424657533</v>
      </c>
      <c r="F29" s="45">
        <f t="shared" si="2"/>
        <v>5.1399946386418358E-2</v>
      </c>
    </row>
    <row r="30" spans="1:6" x14ac:dyDescent="0.3">
      <c r="A30" s="24">
        <v>45976</v>
      </c>
      <c r="B30" s="46">
        <v>90.248000000000005</v>
      </c>
      <c r="C30" s="46">
        <v>90.432000000000002</v>
      </c>
      <c r="D30" s="46">
        <f t="shared" si="0"/>
        <v>90.34</v>
      </c>
      <c r="E30" s="46">
        <f t="shared" si="1"/>
        <v>2.0465753424657533</v>
      </c>
      <c r="F30" s="45">
        <f t="shared" si="2"/>
        <v>4.9638952279780671E-2</v>
      </c>
    </row>
    <row r="31" spans="1:6" x14ac:dyDescent="0.3">
      <c r="A31" s="24">
        <v>46006</v>
      </c>
      <c r="B31" s="46">
        <v>89.77</v>
      </c>
      <c r="C31" s="46">
        <v>89.938000000000002</v>
      </c>
      <c r="D31" s="46">
        <f t="shared" si="0"/>
        <v>89.853999999999999</v>
      </c>
      <c r="E31" s="46">
        <f t="shared" si="1"/>
        <v>2.128767123287671</v>
      </c>
      <c r="F31" s="45">
        <f t="shared" si="2"/>
        <v>5.0256345063259357E-2</v>
      </c>
    </row>
    <row r="32" spans="1:6" x14ac:dyDescent="0.3">
      <c r="A32" s="24">
        <v>46053</v>
      </c>
      <c r="B32" s="46">
        <v>89.131</v>
      </c>
      <c r="C32" s="46">
        <v>89.132000000000005</v>
      </c>
      <c r="D32" s="46">
        <f t="shared" si="0"/>
        <v>89.131500000000003</v>
      </c>
      <c r="E32" s="46">
        <f t="shared" si="1"/>
        <v>2.2575342465753425</v>
      </c>
      <c r="F32" s="45">
        <f t="shared" si="2"/>
        <v>5.0965950488339733E-2</v>
      </c>
    </row>
    <row r="33" spans="1:6" x14ac:dyDescent="0.3">
      <c r="A33" s="24">
        <v>46068</v>
      </c>
      <c r="B33" s="46">
        <v>89.241</v>
      </c>
      <c r="C33" s="46">
        <v>89.445999999999998</v>
      </c>
      <c r="D33" s="46">
        <f t="shared" si="0"/>
        <v>89.343500000000006</v>
      </c>
      <c r="E33" s="46">
        <f t="shared" si="1"/>
        <v>2.2986301369863016</v>
      </c>
      <c r="F33" s="45">
        <f t="shared" si="2"/>
        <v>4.9021237839654515E-2</v>
      </c>
    </row>
    <row r="34" spans="1:6" x14ac:dyDescent="0.3">
      <c r="A34" s="24">
        <v>46068</v>
      </c>
      <c r="B34" s="46">
        <v>88.597999999999999</v>
      </c>
      <c r="C34" s="46">
        <v>89.293999999999997</v>
      </c>
      <c r="D34" s="46">
        <f t="shared" si="0"/>
        <v>88.945999999999998</v>
      </c>
      <c r="E34" s="46">
        <f t="shared" si="1"/>
        <v>2.2986301369863016</v>
      </c>
      <c r="F34" s="45">
        <f t="shared" si="2"/>
        <v>5.0961109439173667E-2</v>
      </c>
    </row>
    <row r="35" spans="1:6" x14ac:dyDescent="0.3">
      <c r="A35" s="24">
        <v>46068</v>
      </c>
      <c r="B35" s="46">
        <v>89.191999999999993</v>
      </c>
      <c r="C35" s="46">
        <v>89.406000000000006</v>
      </c>
      <c r="D35" s="46">
        <f t="shared" si="0"/>
        <v>89.299000000000007</v>
      </c>
      <c r="E35" s="46">
        <f t="shared" si="1"/>
        <v>2.2986301369863016</v>
      </c>
      <c r="F35" s="45">
        <f t="shared" si="2"/>
        <v>4.923797637362113E-2</v>
      </c>
    </row>
    <row r="36" spans="1:6" x14ac:dyDescent="0.3">
      <c r="A36" s="24">
        <v>46096</v>
      </c>
      <c r="B36" s="46">
        <v>88.766000000000005</v>
      </c>
      <c r="C36" s="46">
        <v>88.950999999999993</v>
      </c>
      <c r="D36" s="46">
        <f t="shared" si="0"/>
        <v>88.858499999999992</v>
      </c>
      <c r="E36" s="46">
        <f t="shared" si="1"/>
        <v>2.3753424657534246</v>
      </c>
      <c r="F36" s="45">
        <f t="shared" si="2"/>
        <v>4.9729658275400122E-2</v>
      </c>
    </row>
    <row r="37" spans="1:6" x14ac:dyDescent="0.3">
      <c r="A37" s="24">
        <v>46157</v>
      </c>
      <c r="B37" s="46">
        <v>87.542000000000002</v>
      </c>
      <c r="C37" s="46">
        <v>88.304000000000002</v>
      </c>
      <c r="D37" s="46">
        <f t="shared" si="0"/>
        <v>87.923000000000002</v>
      </c>
      <c r="E37" s="46">
        <f t="shared" si="1"/>
        <v>2.5424657534246577</v>
      </c>
      <c r="F37" s="45">
        <f t="shared" si="2"/>
        <v>5.0623594190981842E-2</v>
      </c>
    </row>
    <row r="38" spans="1:6" x14ac:dyDescent="0.3">
      <c r="A38" s="24">
        <v>46157</v>
      </c>
      <c r="B38" s="46">
        <v>88.218000000000004</v>
      </c>
      <c r="C38" s="46">
        <v>88.451999999999998</v>
      </c>
      <c r="D38" s="46">
        <f t="shared" si="0"/>
        <v>88.335000000000008</v>
      </c>
      <c r="E38" s="46">
        <f t="shared" si="1"/>
        <v>2.5424657534246577</v>
      </c>
      <c r="F38" s="45">
        <f t="shared" si="2"/>
        <v>4.8784838402002505E-2</v>
      </c>
    </row>
    <row r="39" spans="1:6" x14ac:dyDescent="0.3">
      <c r="A39" s="24">
        <v>46234</v>
      </c>
      <c r="B39" s="46">
        <v>87.063999999999993</v>
      </c>
      <c r="C39" s="46">
        <v>88.003</v>
      </c>
      <c r="D39" s="46">
        <f t="shared" si="0"/>
        <v>87.533500000000004</v>
      </c>
      <c r="E39" s="46">
        <f t="shared" si="1"/>
        <v>2.7534246575342465</v>
      </c>
      <c r="F39" s="45">
        <f t="shared" si="2"/>
        <v>4.8357454920156785E-2</v>
      </c>
    </row>
    <row r="40" spans="1:6" x14ac:dyDescent="0.3">
      <c r="A40" s="24">
        <v>46249</v>
      </c>
      <c r="B40" s="46">
        <v>87.271000000000001</v>
      </c>
      <c r="C40" s="46">
        <v>87.506</v>
      </c>
      <c r="D40" s="46">
        <f t="shared" si="0"/>
        <v>87.388499999999993</v>
      </c>
      <c r="E40" s="46">
        <f t="shared" si="1"/>
        <v>2.7945205479452055</v>
      </c>
      <c r="F40" s="45">
        <f t="shared" si="2"/>
        <v>4.8239577637159116E-2</v>
      </c>
    </row>
    <row r="41" spans="1:6" x14ac:dyDescent="0.3">
      <c r="A41" s="24">
        <v>46249</v>
      </c>
      <c r="B41" s="46">
        <v>87.239000000000004</v>
      </c>
      <c r="C41" s="46">
        <v>87.486000000000004</v>
      </c>
      <c r="D41" s="46">
        <f t="shared" si="0"/>
        <v>87.362500000000011</v>
      </c>
      <c r="E41" s="46">
        <f t="shared" si="1"/>
        <v>2.7945205479452055</v>
      </c>
      <c r="F41" s="45">
        <f t="shared" si="2"/>
        <v>4.8346059678890156E-2</v>
      </c>
    </row>
    <row r="42" spans="1:6" x14ac:dyDescent="0.3">
      <c r="A42" s="24">
        <v>46310</v>
      </c>
      <c r="B42" s="46">
        <v>86.475999999999999</v>
      </c>
      <c r="C42" s="46">
        <v>86.480999999999995</v>
      </c>
      <c r="D42" s="46">
        <f t="shared" si="0"/>
        <v>86.478499999999997</v>
      </c>
      <c r="E42" s="46">
        <f t="shared" si="1"/>
        <v>2.9616438356164383</v>
      </c>
      <c r="F42" s="45">
        <f t="shared" si="2"/>
        <v>4.9051933967004878E-2</v>
      </c>
    </row>
    <row r="43" spans="1:6" x14ac:dyDescent="0.3">
      <c r="A43" s="24">
        <v>46341</v>
      </c>
      <c r="B43" s="46">
        <v>86.212000000000003</v>
      </c>
      <c r="C43" s="46">
        <v>86.486000000000004</v>
      </c>
      <c r="D43" s="46">
        <f t="shared" si="0"/>
        <v>86.349000000000004</v>
      </c>
      <c r="E43" s="46">
        <f t="shared" si="1"/>
        <v>3.0465753424657533</v>
      </c>
      <c r="F43" s="45">
        <f t="shared" si="2"/>
        <v>4.8176376993710669E-2</v>
      </c>
    </row>
    <row r="44" spans="1:6" x14ac:dyDescent="0.3">
      <c r="A44" s="24">
        <v>46341</v>
      </c>
      <c r="B44" s="46">
        <v>86.24</v>
      </c>
      <c r="C44" s="46">
        <v>86.504000000000005</v>
      </c>
      <c r="D44" s="46">
        <f t="shared" si="0"/>
        <v>86.372</v>
      </c>
      <c r="E44" s="46">
        <f t="shared" si="1"/>
        <v>3.0465753424657533</v>
      </c>
      <c r="F44" s="45">
        <f t="shared" si="2"/>
        <v>4.8088959013542945E-2</v>
      </c>
    </row>
    <row r="45" spans="1:6" x14ac:dyDescent="0.3">
      <c r="A45" s="24">
        <v>46418</v>
      </c>
      <c r="B45" s="46">
        <v>85.516999999999996</v>
      </c>
      <c r="C45" s="46">
        <v>85.597999999999999</v>
      </c>
      <c r="D45" s="46">
        <f t="shared" si="0"/>
        <v>85.557500000000005</v>
      </c>
      <c r="E45" s="46">
        <f t="shared" si="1"/>
        <v>3.2575342465753425</v>
      </c>
      <c r="F45" s="45">
        <f t="shared" si="2"/>
        <v>4.7883309784416947E-2</v>
      </c>
    </row>
    <row r="46" spans="1:6" x14ac:dyDescent="0.3">
      <c r="A46" s="24">
        <v>46433</v>
      </c>
      <c r="B46" s="46">
        <v>85.281999999999996</v>
      </c>
      <c r="C46" s="46">
        <v>85.555999999999997</v>
      </c>
      <c r="D46" s="46">
        <f t="shared" si="0"/>
        <v>85.418999999999997</v>
      </c>
      <c r="E46" s="46">
        <f t="shared" si="1"/>
        <v>3.2986301369863016</v>
      </c>
      <c r="F46" s="45">
        <f t="shared" si="2"/>
        <v>4.777790202556785E-2</v>
      </c>
    </row>
    <row r="47" spans="1:6" x14ac:dyDescent="0.3">
      <c r="A47" s="24">
        <v>46433</v>
      </c>
      <c r="B47" s="46">
        <v>85.341999999999999</v>
      </c>
      <c r="C47" s="46">
        <v>85.478999999999999</v>
      </c>
      <c r="D47" s="46">
        <f t="shared" si="0"/>
        <v>85.410499999999999</v>
      </c>
      <c r="E47" s="46">
        <f t="shared" si="1"/>
        <v>3.2986301369863016</v>
      </c>
      <c r="F47" s="45">
        <f t="shared" si="2"/>
        <v>4.7808070436113424E-2</v>
      </c>
    </row>
    <row r="48" spans="1:6" x14ac:dyDescent="0.3">
      <c r="A48" s="24">
        <v>46522</v>
      </c>
      <c r="B48" s="46">
        <v>84.296999999999997</v>
      </c>
      <c r="C48" s="46">
        <v>84.445999999999998</v>
      </c>
      <c r="D48" s="46">
        <f t="shared" si="0"/>
        <v>84.371499999999997</v>
      </c>
      <c r="E48" s="46">
        <f t="shared" si="1"/>
        <v>3.5424657534246577</v>
      </c>
      <c r="F48" s="45">
        <f t="shared" si="2"/>
        <v>4.7972381659009813E-2</v>
      </c>
    </row>
    <row r="49" spans="1:6" x14ac:dyDescent="0.3">
      <c r="A49" s="24">
        <v>46614</v>
      </c>
      <c r="B49" s="46">
        <v>83.221999999999994</v>
      </c>
      <c r="C49" s="46">
        <v>83.552000000000007</v>
      </c>
      <c r="D49" s="46">
        <f t="shared" si="0"/>
        <v>83.387</v>
      </c>
      <c r="E49" s="46">
        <f t="shared" si="1"/>
        <v>3.7945205479452055</v>
      </c>
      <c r="F49" s="45">
        <f t="shared" si="2"/>
        <v>4.7878977535475237E-2</v>
      </c>
    </row>
    <row r="50" spans="1:6" x14ac:dyDescent="0.3">
      <c r="A50" s="24">
        <v>46614</v>
      </c>
      <c r="B50" s="46">
        <v>83.271000000000001</v>
      </c>
      <c r="C50" s="46">
        <v>83.483999999999995</v>
      </c>
      <c r="D50" s="46">
        <f t="shared" si="0"/>
        <v>83.377499999999998</v>
      </c>
      <c r="E50" s="46">
        <f t="shared" si="1"/>
        <v>3.7945205479452055</v>
      </c>
      <c r="F50" s="45">
        <f t="shared" si="2"/>
        <v>4.7909003231723646E-2</v>
      </c>
    </row>
    <row r="51" spans="1:6" x14ac:dyDescent="0.3">
      <c r="A51" s="24">
        <v>46706</v>
      </c>
      <c r="B51" s="46">
        <v>82.382999999999996</v>
      </c>
      <c r="C51" s="46">
        <v>82.605999999999995</v>
      </c>
      <c r="D51" s="46">
        <f t="shared" si="0"/>
        <v>82.494499999999988</v>
      </c>
      <c r="E51" s="46">
        <f t="shared" si="1"/>
        <v>4.0465753424657533</v>
      </c>
      <c r="F51" s="45">
        <f t="shared" si="2"/>
        <v>4.7555907217875427E-2</v>
      </c>
    </row>
    <row r="52" spans="1:6" x14ac:dyDescent="0.3">
      <c r="A52" s="24">
        <v>46706</v>
      </c>
      <c r="B52" s="46">
        <v>82.254000000000005</v>
      </c>
      <c r="C52" s="46">
        <v>82.602000000000004</v>
      </c>
      <c r="D52" s="46">
        <f t="shared" si="0"/>
        <v>82.427999999999997</v>
      </c>
      <c r="E52" s="46">
        <f t="shared" si="1"/>
        <v>4.0465753424657533</v>
      </c>
      <c r="F52" s="45">
        <f t="shared" si="2"/>
        <v>4.7755196583240664E-2</v>
      </c>
    </row>
    <row r="53" spans="1:6" x14ac:dyDescent="0.3">
      <c r="A53" s="24">
        <v>46798</v>
      </c>
      <c r="B53" s="46">
        <v>81.37</v>
      </c>
      <c r="C53" s="46">
        <v>81.549000000000007</v>
      </c>
      <c r="D53" s="46">
        <f t="shared" si="0"/>
        <v>81.459500000000006</v>
      </c>
      <c r="E53" s="46">
        <f t="shared" si="1"/>
        <v>4.2986301369863016</v>
      </c>
      <c r="F53" s="45">
        <f t="shared" si="2"/>
        <v>4.7704551271829335E-2</v>
      </c>
    </row>
    <row r="54" spans="1:6" x14ac:dyDescent="0.3">
      <c r="A54" s="24">
        <v>46888</v>
      </c>
      <c r="B54" s="46">
        <v>80.412999999999997</v>
      </c>
      <c r="C54" s="46">
        <v>80.594999999999999</v>
      </c>
      <c r="D54" s="46">
        <f t="shared" si="0"/>
        <v>80.503999999999991</v>
      </c>
      <c r="E54" s="46">
        <f t="shared" si="1"/>
        <v>4.5452054794520551</v>
      </c>
      <c r="F54" s="45">
        <f t="shared" si="2"/>
        <v>4.771254332448864E-2</v>
      </c>
    </row>
    <row r="55" spans="1:6" x14ac:dyDescent="0.3">
      <c r="A55" s="24">
        <v>46980</v>
      </c>
      <c r="B55" s="46">
        <v>79.39</v>
      </c>
      <c r="C55" s="46">
        <v>79.730999999999995</v>
      </c>
      <c r="D55" s="46">
        <f t="shared" si="0"/>
        <v>79.56049999999999</v>
      </c>
      <c r="E55" s="46">
        <f t="shared" si="1"/>
        <v>4.7972602739726025</v>
      </c>
      <c r="F55" s="45">
        <f t="shared" si="2"/>
        <v>4.7663131537287455E-2</v>
      </c>
    </row>
    <row r="56" spans="1:6" x14ac:dyDescent="0.3">
      <c r="A56" s="24">
        <v>46980</v>
      </c>
      <c r="B56" s="46">
        <v>79.293999999999997</v>
      </c>
      <c r="C56" s="46">
        <v>79.691999999999993</v>
      </c>
      <c r="D56" s="46">
        <f t="shared" si="0"/>
        <v>79.492999999999995</v>
      </c>
      <c r="E56" s="46">
        <f t="shared" si="1"/>
        <v>4.7972602739726025</v>
      </c>
      <c r="F56" s="45">
        <f t="shared" si="2"/>
        <v>4.7840059828331456E-2</v>
      </c>
    </row>
    <row r="57" spans="1:6" x14ac:dyDescent="0.3">
      <c r="A57" s="24">
        <v>47026</v>
      </c>
      <c r="B57" s="46">
        <v>78.724000000000004</v>
      </c>
      <c r="C57" s="46">
        <v>78.727999999999994</v>
      </c>
      <c r="D57" s="46">
        <f t="shared" si="0"/>
        <v>78.725999999999999</v>
      </c>
      <c r="E57" s="46">
        <f t="shared" si="1"/>
        <v>4.9232876712328766</v>
      </c>
      <c r="F57" s="45">
        <f t="shared" si="2"/>
        <v>4.8584753240015058E-2</v>
      </c>
    </row>
    <row r="58" spans="1:6" x14ac:dyDescent="0.3">
      <c r="A58" s="24">
        <v>47072</v>
      </c>
      <c r="B58" s="46">
        <v>78.286000000000001</v>
      </c>
      <c r="C58" s="46">
        <v>78.683000000000007</v>
      </c>
      <c r="D58" s="46">
        <f t="shared" si="0"/>
        <v>78.484499999999997</v>
      </c>
      <c r="E58" s="46">
        <f t="shared" si="1"/>
        <v>5.0493150684931507</v>
      </c>
      <c r="F58" s="45">
        <f t="shared" si="2"/>
        <v>4.7980573531052291E-2</v>
      </c>
    </row>
    <row r="59" spans="1:6" x14ac:dyDescent="0.3">
      <c r="A59" s="24">
        <v>47072</v>
      </c>
      <c r="B59" s="46">
        <v>78.393000000000001</v>
      </c>
      <c r="C59" s="46">
        <v>78.741</v>
      </c>
      <c r="D59" s="46">
        <f t="shared" si="0"/>
        <v>78.567000000000007</v>
      </c>
      <c r="E59" s="46">
        <f t="shared" si="1"/>
        <v>5.0493150684931507</v>
      </c>
      <c r="F59" s="45">
        <f t="shared" si="2"/>
        <v>4.7772503551402883E-2</v>
      </c>
    </row>
    <row r="60" spans="1:6" x14ac:dyDescent="0.3">
      <c r="A60" s="24">
        <v>47164</v>
      </c>
      <c r="B60" s="46">
        <v>77.340999999999994</v>
      </c>
      <c r="C60" s="46">
        <v>77.637</v>
      </c>
      <c r="D60" s="46">
        <f t="shared" si="0"/>
        <v>77.489000000000004</v>
      </c>
      <c r="E60" s="46">
        <f t="shared" si="1"/>
        <v>5.3013698630136989</v>
      </c>
      <c r="F60" s="45">
        <f t="shared" si="2"/>
        <v>4.8107225448607793E-2</v>
      </c>
    </row>
    <row r="61" spans="1:6" x14ac:dyDescent="0.3">
      <c r="A61" s="24">
        <v>47164</v>
      </c>
      <c r="B61" s="46">
        <v>77.435000000000002</v>
      </c>
      <c r="C61" s="46">
        <v>77.599000000000004</v>
      </c>
      <c r="D61" s="46">
        <f t="shared" si="0"/>
        <v>77.516999999999996</v>
      </c>
      <c r="E61" s="46">
        <f t="shared" si="1"/>
        <v>5.3013698630136989</v>
      </c>
      <c r="F61" s="45">
        <f t="shared" si="2"/>
        <v>4.8039077714917278E-2</v>
      </c>
    </row>
    <row r="62" spans="1:6" x14ac:dyDescent="0.3">
      <c r="A62" s="24">
        <v>47253</v>
      </c>
      <c r="B62" s="46">
        <v>76.284000000000006</v>
      </c>
      <c r="C62" s="46">
        <v>76.867999999999995</v>
      </c>
      <c r="D62" s="46">
        <f t="shared" si="0"/>
        <v>76.575999999999993</v>
      </c>
      <c r="E62" s="46">
        <f t="shared" si="1"/>
        <v>5.5452054794520551</v>
      </c>
      <c r="F62" s="45">
        <f t="shared" si="2"/>
        <v>4.8129230783437227E-2</v>
      </c>
    </row>
    <row r="63" spans="1:6" x14ac:dyDescent="0.3">
      <c r="A63" s="24">
        <v>47345</v>
      </c>
      <c r="B63" s="46">
        <v>75.495999999999995</v>
      </c>
      <c r="C63" s="46">
        <v>75.694999999999993</v>
      </c>
      <c r="D63" s="46">
        <f t="shared" si="0"/>
        <v>75.595499999999987</v>
      </c>
      <c r="E63" s="46">
        <f t="shared" si="1"/>
        <v>5.7972602739726025</v>
      </c>
      <c r="F63" s="45">
        <f t="shared" si="2"/>
        <v>4.8259594215531755E-2</v>
      </c>
    </row>
    <row r="64" spans="1:6" x14ac:dyDescent="0.3">
      <c r="A64" s="24">
        <v>47345</v>
      </c>
      <c r="B64" s="46">
        <v>75.531999999999996</v>
      </c>
      <c r="C64" s="46">
        <v>76.141000000000005</v>
      </c>
      <c r="D64" s="46">
        <f t="shared" si="0"/>
        <v>75.836500000000001</v>
      </c>
      <c r="E64" s="46">
        <f t="shared" si="1"/>
        <v>5.7972602739726025</v>
      </c>
      <c r="F64" s="45">
        <f t="shared" si="2"/>
        <v>4.7710550471068251E-2</v>
      </c>
    </row>
    <row r="65" spans="1:6" x14ac:dyDescent="0.3">
      <c r="A65" s="24">
        <v>47437</v>
      </c>
      <c r="B65" s="46">
        <v>74.677999999999997</v>
      </c>
      <c r="C65" s="46">
        <v>75.301000000000002</v>
      </c>
      <c r="D65" s="46">
        <f t="shared" si="0"/>
        <v>74.989499999999992</v>
      </c>
      <c r="E65" s="46">
        <f t="shared" si="1"/>
        <v>6.0493150684931507</v>
      </c>
      <c r="F65" s="45">
        <f t="shared" si="2"/>
        <v>4.7579284430359588E-2</v>
      </c>
    </row>
    <row r="66" spans="1:6" x14ac:dyDescent="0.3">
      <c r="A66" s="24">
        <v>47529</v>
      </c>
      <c r="B66" s="46">
        <v>73.745000000000005</v>
      </c>
      <c r="C66" s="46">
        <v>73.926000000000002</v>
      </c>
      <c r="D66" s="46">
        <f t="shared" si="0"/>
        <v>73.835499999999996</v>
      </c>
      <c r="E66" s="46">
        <f t="shared" si="1"/>
        <v>6.3013698630136989</v>
      </c>
      <c r="F66" s="45">
        <f t="shared" si="2"/>
        <v>4.8137237905925147E-2</v>
      </c>
    </row>
    <row r="67" spans="1:6" x14ac:dyDescent="0.3">
      <c r="A67" s="24">
        <v>47618</v>
      </c>
      <c r="B67" s="46">
        <v>72.796999999999997</v>
      </c>
      <c r="C67" s="46">
        <v>73.116</v>
      </c>
      <c r="D67" s="46">
        <f t="shared" si="0"/>
        <v>72.956500000000005</v>
      </c>
      <c r="E67" s="46">
        <f t="shared" si="1"/>
        <v>6.5452054794520551</v>
      </c>
      <c r="F67" s="45">
        <f t="shared" si="2"/>
        <v>4.8173707281426524E-2</v>
      </c>
    </row>
    <row r="68" spans="1:6" x14ac:dyDescent="0.3">
      <c r="A68" s="24">
        <v>47618</v>
      </c>
      <c r="B68" s="46">
        <v>72.628</v>
      </c>
      <c r="C68" s="46">
        <v>73.120999999999995</v>
      </c>
      <c r="D68" s="46">
        <f t="shared" si="0"/>
        <v>72.874499999999998</v>
      </c>
      <c r="E68" s="46">
        <f t="shared" si="1"/>
        <v>6.5452054794520551</v>
      </c>
      <c r="F68" s="45">
        <f t="shared" si="2"/>
        <v>4.8345526110347224E-2</v>
      </c>
    </row>
    <row r="69" spans="1:6" x14ac:dyDescent="0.3">
      <c r="A69" s="24">
        <v>47710</v>
      </c>
      <c r="B69" s="46">
        <v>71.835999999999999</v>
      </c>
      <c r="C69" s="46">
        <v>72.328000000000003</v>
      </c>
      <c r="D69" s="46">
        <f t="shared" ref="D69:D132" si="3">(B69+C69)/2</f>
        <v>72.081999999999994</v>
      </c>
      <c r="E69" s="46">
        <f t="shared" ref="E69:E132" si="4">(A69-$E$1)/365</f>
        <v>6.7972602739726025</v>
      </c>
      <c r="F69" s="45">
        <f t="shared" ref="F69:F132" si="5">LN(100/D69)/E69</f>
        <v>4.8161437539567163E-2</v>
      </c>
    </row>
    <row r="70" spans="1:6" x14ac:dyDescent="0.3">
      <c r="A70" s="24">
        <v>47756</v>
      </c>
      <c r="B70" s="46">
        <v>71.088999999999999</v>
      </c>
      <c r="C70" s="46">
        <v>71.090999999999994</v>
      </c>
      <c r="D70" s="46">
        <f t="shared" si="3"/>
        <v>71.09</v>
      </c>
      <c r="E70" s="46">
        <f t="shared" si="4"/>
        <v>6.9232876712328766</v>
      </c>
      <c r="F70" s="45">
        <f t="shared" si="5"/>
        <v>4.9286339417113328E-2</v>
      </c>
    </row>
    <row r="71" spans="1:6" x14ac:dyDescent="0.3">
      <c r="A71" s="24">
        <v>47802</v>
      </c>
      <c r="B71" s="46">
        <v>71.301000000000002</v>
      </c>
      <c r="C71" s="46">
        <v>71.501999999999995</v>
      </c>
      <c r="D71" s="46">
        <f t="shared" si="3"/>
        <v>71.401499999999999</v>
      </c>
      <c r="E71" s="46">
        <f t="shared" si="4"/>
        <v>7.0493150684931507</v>
      </c>
      <c r="F71" s="45">
        <f t="shared" si="5"/>
        <v>4.7784969913661338E-2</v>
      </c>
    </row>
    <row r="72" spans="1:6" x14ac:dyDescent="0.3">
      <c r="A72" s="24">
        <v>47894</v>
      </c>
      <c r="B72" s="46">
        <v>70.474999999999994</v>
      </c>
      <c r="C72" s="46">
        <v>71.019000000000005</v>
      </c>
      <c r="D72" s="46">
        <f t="shared" si="3"/>
        <v>70.747</v>
      </c>
      <c r="E72" s="46">
        <f t="shared" si="4"/>
        <v>7.3013698630136989</v>
      </c>
      <c r="F72" s="45">
        <f t="shared" si="5"/>
        <v>4.7396592650873565E-2</v>
      </c>
    </row>
    <row r="73" spans="1:6" x14ac:dyDescent="0.3">
      <c r="A73" s="24">
        <v>47894</v>
      </c>
      <c r="B73" s="46">
        <v>70.531999999999996</v>
      </c>
      <c r="C73" s="46">
        <v>70.784000000000006</v>
      </c>
      <c r="D73" s="46">
        <f t="shared" si="3"/>
        <v>70.658000000000001</v>
      </c>
      <c r="E73" s="46">
        <f t="shared" si="4"/>
        <v>7.3013698630136989</v>
      </c>
      <c r="F73" s="45">
        <f t="shared" si="5"/>
        <v>4.7568998082689759E-2</v>
      </c>
    </row>
    <row r="74" spans="1:6" x14ac:dyDescent="0.3">
      <c r="A74" s="24">
        <v>47983</v>
      </c>
      <c r="B74" s="46">
        <v>69.521000000000001</v>
      </c>
      <c r="C74" s="46">
        <v>69.731999999999999</v>
      </c>
      <c r="D74" s="46">
        <f t="shared" si="3"/>
        <v>69.626499999999993</v>
      </c>
      <c r="E74" s="46">
        <f t="shared" si="4"/>
        <v>7.5452054794520551</v>
      </c>
      <c r="F74" s="45">
        <f t="shared" si="5"/>
        <v>4.7980793229949935E-2</v>
      </c>
    </row>
    <row r="75" spans="1:6" x14ac:dyDescent="0.3">
      <c r="A75" s="24">
        <v>48075</v>
      </c>
      <c r="B75" s="46">
        <v>68.438000000000002</v>
      </c>
      <c r="C75" s="46">
        <v>68.998000000000005</v>
      </c>
      <c r="D75" s="46">
        <f t="shared" si="3"/>
        <v>68.718000000000004</v>
      </c>
      <c r="E75" s="46">
        <f t="shared" si="4"/>
        <v>7.7972602739726025</v>
      </c>
      <c r="F75" s="45">
        <f t="shared" si="5"/>
        <v>4.8114209243052292E-2</v>
      </c>
    </row>
    <row r="76" spans="1:6" x14ac:dyDescent="0.3">
      <c r="A76" s="24">
        <v>48167</v>
      </c>
      <c r="B76" s="46">
        <v>67.741</v>
      </c>
      <c r="C76" s="46">
        <v>67.953999999999994</v>
      </c>
      <c r="D76" s="46">
        <f t="shared" si="3"/>
        <v>67.847499999999997</v>
      </c>
      <c r="E76" s="46">
        <f t="shared" si="4"/>
        <v>8.0493150684931507</v>
      </c>
      <c r="F76" s="45">
        <f t="shared" si="5"/>
        <v>4.8191385610955845E-2</v>
      </c>
    </row>
    <row r="77" spans="1:6" x14ac:dyDescent="0.3">
      <c r="A77" s="24">
        <v>48259</v>
      </c>
      <c r="B77" s="46">
        <v>66.584999999999994</v>
      </c>
      <c r="C77" s="46">
        <v>67.397999999999996</v>
      </c>
      <c r="D77" s="46">
        <f t="shared" si="3"/>
        <v>66.991500000000002</v>
      </c>
      <c r="E77" s="46">
        <f t="shared" si="4"/>
        <v>8.3013698630136989</v>
      </c>
      <c r="F77" s="45">
        <f t="shared" si="5"/>
        <v>4.8257630599230175E-2</v>
      </c>
    </row>
    <row r="78" spans="1:6" x14ac:dyDescent="0.3">
      <c r="A78" s="24">
        <v>48349</v>
      </c>
      <c r="B78" s="46">
        <v>65.59</v>
      </c>
      <c r="C78" s="46">
        <v>66.686999999999998</v>
      </c>
      <c r="D78" s="46">
        <f t="shared" si="3"/>
        <v>66.138499999999993</v>
      </c>
      <c r="E78" s="46">
        <f t="shared" si="4"/>
        <v>8.5479452054794525</v>
      </c>
      <c r="F78" s="45">
        <f t="shared" si="5"/>
        <v>4.8364741223658671E-2</v>
      </c>
    </row>
    <row r="79" spans="1:6" x14ac:dyDescent="0.3">
      <c r="A79" s="24">
        <v>48441</v>
      </c>
      <c r="B79" s="46">
        <v>64.924000000000007</v>
      </c>
      <c r="C79" s="46">
        <v>65.765000000000001</v>
      </c>
      <c r="D79" s="46">
        <f t="shared" si="3"/>
        <v>65.344500000000011</v>
      </c>
      <c r="E79" s="46">
        <f t="shared" si="4"/>
        <v>8.8000000000000007</v>
      </c>
      <c r="F79" s="45">
        <f t="shared" si="5"/>
        <v>4.8351921779910996E-2</v>
      </c>
    </row>
    <row r="80" spans="1:6" x14ac:dyDescent="0.3">
      <c r="A80" s="24">
        <v>48533</v>
      </c>
      <c r="B80" s="46">
        <v>64.177000000000007</v>
      </c>
      <c r="C80" s="46">
        <v>65.031999999999996</v>
      </c>
      <c r="D80" s="46">
        <f t="shared" si="3"/>
        <v>64.604500000000002</v>
      </c>
      <c r="E80" s="46">
        <f t="shared" si="4"/>
        <v>9.0520547945205472</v>
      </c>
      <c r="F80" s="45">
        <f t="shared" si="5"/>
        <v>4.8263750949383996E-2</v>
      </c>
    </row>
    <row r="81" spans="1:6" x14ac:dyDescent="0.3">
      <c r="A81" s="24">
        <v>48625</v>
      </c>
      <c r="B81" s="46">
        <v>63.457999999999998</v>
      </c>
      <c r="C81" s="46">
        <v>64.326999999999998</v>
      </c>
      <c r="D81" s="46">
        <f t="shared" si="3"/>
        <v>63.892499999999998</v>
      </c>
      <c r="E81" s="46">
        <f t="shared" si="4"/>
        <v>9.3041095890410954</v>
      </c>
      <c r="F81" s="45">
        <f t="shared" si="5"/>
        <v>4.8147348018424616E-2</v>
      </c>
    </row>
    <row r="82" spans="1:6" x14ac:dyDescent="0.3">
      <c r="A82" s="24">
        <v>48806</v>
      </c>
      <c r="B82" s="46">
        <v>62.39</v>
      </c>
      <c r="C82" s="46">
        <v>62.484999999999999</v>
      </c>
      <c r="D82" s="46">
        <f t="shared" si="3"/>
        <v>62.4375</v>
      </c>
      <c r="E82" s="46">
        <f t="shared" si="4"/>
        <v>9.8000000000000007</v>
      </c>
      <c r="F82" s="45">
        <f t="shared" si="5"/>
        <v>4.8061645875440727E-2</v>
      </c>
    </row>
    <row r="83" spans="1:6" x14ac:dyDescent="0.3">
      <c r="A83" s="24">
        <v>49720</v>
      </c>
      <c r="B83" s="46">
        <v>55.634999999999998</v>
      </c>
      <c r="C83" s="46">
        <v>55.84</v>
      </c>
      <c r="D83" s="46">
        <f t="shared" si="3"/>
        <v>55.737499999999997</v>
      </c>
      <c r="E83" s="46">
        <f t="shared" si="4"/>
        <v>12.304109589041095</v>
      </c>
      <c r="F83" s="45">
        <f t="shared" si="5"/>
        <v>4.7505836306522206E-2</v>
      </c>
    </row>
    <row r="84" spans="1:6" x14ac:dyDescent="0.3">
      <c r="A84" s="24">
        <v>50086</v>
      </c>
      <c r="B84" s="46">
        <v>52.701000000000001</v>
      </c>
      <c r="C84" s="46">
        <v>52.905999999999999</v>
      </c>
      <c r="D84" s="46">
        <f t="shared" si="3"/>
        <v>52.8035</v>
      </c>
      <c r="E84" s="46">
        <f t="shared" si="4"/>
        <v>13.306849315068494</v>
      </c>
      <c r="F84" s="45">
        <f t="shared" si="5"/>
        <v>4.798977537612141E-2</v>
      </c>
    </row>
    <row r="85" spans="1:6" x14ac:dyDescent="0.3">
      <c r="A85" s="24">
        <v>50175</v>
      </c>
      <c r="B85" s="46">
        <v>51.744</v>
      </c>
      <c r="C85" s="46">
        <v>51.948999999999998</v>
      </c>
      <c r="D85" s="46">
        <f t="shared" si="3"/>
        <v>51.846499999999999</v>
      </c>
      <c r="E85" s="46">
        <f t="shared" si="4"/>
        <v>13.550684931506849</v>
      </c>
      <c r="F85" s="45">
        <f t="shared" si="5"/>
        <v>4.8475981791475373E-2</v>
      </c>
    </row>
    <row r="86" spans="1:6" x14ac:dyDescent="0.3">
      <c r="A86" s="24">
        <v>50451</v>
      </c>
      <c r="B86" s="46">
        <v>49.24</v>
      </c>
      <c r="C86" s="46">
        <v>49.439</v>
      </c>
      <c r="D86" s="46">
        <f t="shared" si="3"/>
        <v>49.339500000000001</v>
      </c>
      <c r="E86" s="46">
        <f t="shared" si="4"/>
        <v>14.306849315068494</v>
      </c>
      <c r="F86" s="45">
        <f t="shared" si="5"/>
        <v>4.9378112059926524E-2</v>
      </c>
    </row>
    <row r="87" spans="1:6" x14ac:dyDescent="0.3">
      <c r="A87" s="24">
        <v>50540</v>
      </c>
      <c r="B87" s="46">
        <v>48.372</v>
      </c>
      <c r="C87" s="46">
        <v>48.491999999999997</v>
      </c>
      <c r="D87" s="46">
        <f t="shared" si="3"/>
        <v>48.432000000000002</v>
      </c>
      <c r="E87" s="46">
        <f t="shared" si="4"/>
        <v>14.550684931506849</v>
      </c>
      <c r="F87" s="45">
        <f t="shared" si="5"/>
        <v>4.9826481510767441E-2</v>
      </c>
    </row>
    <row r="88" spans="1:6" x14ac:dyDescent="0.3">
      <c r="A88" s="24">
        <v>50816</v>
      </c>
      <c r="B88" s="46">
        <v>45.993000000000002</v>
      </c>
      <c r="C88" s="46">
        <v>46.195</v>
      </c>
      <c r="D88" s="46">
        <f t="shared" si="3"/>
        <v>46.094000000000001</v>
      </c>
      <c r="E88" s="46">
        <f t="shared" si="4"/>
        <v>15.306849315068494</v>
      </c>
      <c r="F88" s="45">
        <f t="shared" si="5"/>
        <v>5.0597440424095981E-2</v>
      </c>
    </row>
    <row r="89" spans="1:6" x14ac:dyDescent="0.3">
      <c r="A89" s="24">
        <v>50905</v>
      </c>
      <c r="B89" s="46">
        <v>45.22</v>
      </c>
      <c r="C89" s="46">
        <v>45.418999999999997</v>
      </c>
      <c r="D89" s="46">
        <f t="shared" si="3"/>
        <v>45.319499999999998</v>
      </c>
      <c r="E89" s="46">
        <f t="shared" si="4"/>
        <v>15.550684931506849</v>
      </c>
      <c r="F89" s="45">
        <f t="shared" si="5"/>
        <v>5.0893757158072692E-2</v>
      </c>
    </row>
    <row r="90" spans="1:6" x14ac:dyDescent="0.3">
      <c r="A90" s="24">
        <v>50997</v>
      </c>
      <c r="B90" s="46">
        <v>44.55</v>
      </c>
      <c r="C90" s="46">
        <v>44.75</v>
      </c>
      <c r="D90" s="46">
        <f t="shared" si="3"/>
        <v>44.65</v>
      </c>
      <c r="E90" s="46">
        <f t="shared" si="4"/>
        <v>15.802739726027397</v>
      </c>
      <c r="F90" s="45">
        <f t="shared" si="5"/>
        <v>5.1023803001549566E-2</v>
      </c>
    </row>
    <row r="91" spans="1:6" x14ac:dyDescent="0.3">
      <c r="A91" s="24">
        <v>51089</v>
      </c>
      <c r="B91" s="46">
        <v>43.845999999999997</v>
      </c>
      <c r="C91" s="46">
        <v>44.052999999999997</v>
      </c>
      <c r="D91" s="46">
        <f t="shared" si="3"/>
        <v>43.9495</v>
      </c>
      <c r="E91" s="46">
        <f t="shared" si="4"/>
        <v>16.054794520547944</v>
      </c>
      <c r="F91" s="45">
        <f t="shared" si="5"/>
        <v>5.1207689854496981E-2</v>
      </c>
    </row>
    <row r="92" spans="1:6" x14ac:dyDescent="0.3">
      <c r="A92" s="24">
        <v>51181</v>
      </c>
      <c r="B92" s="46">
        <v>43.273000000000003</v>
      </c>
      <c r="C92" s="46">
        <v>43.475999999999999</v>
      </c>
      <c r="D92" s="46">
        <f t="shared" si="3"/>
        <v>43.374499999999998</v>
      </c>
      <c r="E92" s="46">
        <f t="shared" si="4"/>
        <v>16.306849315068494</v>
      </c>
      <c r="F92" s="45">
        <f t="shared" si="5"/>
        <v>5.1223780819092089E-2</v>
      </c>
    </row>
    <row r="93" spans="1:6" x14ac:dyDescent="0.3">
      <c r="A93" s="24">
        <v>51271</v>
      </c>
      <c r="B93" s="46">
        <v>42.21</v>
      </c>
      <c r="C93" s="46">
        <v>42.366999999999997</v>
      </c>
      <c r="D93" s="46">
        <f t="shared" si="3"/>
        <v>42.288499999999999</v>
      </c>
      <c r="E93" s="46">
        <f t="shared" si="4"/>
        <v>16.553424657534247</v>
      </c>
      <c r="F93" s="45">
        <f t="shared" si="5"/>
        <v>5.199256482066545E-2</v>
      </c>
    </row>
    <row r="94" spans="1:6" x14ac:dyDescent="0.3">
      <c r="A94" s="24">
        <v>51271</v>
      </c>
      <c r="B94" s="46">
        <v>42.595999999999997</v>
      </c>
      <c r="C94" s="46">
        <v>42.795999999999999</v>
      </c>
      <c r="D94" s="46">
        <f t="shared" si="3"/>
        <v>42.695999999999998</v>
      </c>
      <c r="E94" s="46">
        <f t="shared" si="4"/>
        <v>16.553424657534247</v>
      </c>
      <c r="F94" s="45">
        <f t="shared" si="5"/>
        <v>5.1413225031298151E-2</v>
      </c>
    </row>
    <row r="95" spans="1:6" x14ac:dyDescent="0.3">
      <c r="A95" s="24">
        <v>51363</v>
      </c>
      <c r="B95" s="46">
        <v>41.886000000000003</v>
      </c>
      <c r="C95" s="46">
        <v>42.085000000000001</v>
      </c>
      <c r="D95" s="46">
        <f t="shared" si="3"/>
        <v>41.985500000000002</v>
      </c>
      <c r="E95" s="46">
        <f t="shared" si="4"/>
        <v>16.805479452054794</v>
      </c>
      <c r="F95" s="45">
        <f t="shared" si="5"/>
        <v>5.1640648985009543E-2</v>
      </c>
    </row>
    <row r="96" spans="1:6" x14ac:dyDescent="0.3">
      <c r="A96" s="24">
        <v>51363</v>
      </c>
      <c r="B96" s="46">
        <v>41.591999999999999</v>
      </c>
      <c r="C96" s="46">
        <v>41.796999999999997</v>
      </c>
      <c r="D96" s="46">
        <f t="shared" si="3"/>
        <v>41.694499999999998</v>
      </c>
      <c r="E96" s="46">
        <f t="shared" si="4"/>
        <v>16.805479452054794</v>
      </c>
      <c r="F96" s="45">
        <f t="shared" si="5"/>
        <v>5.2054507749234681E-2</v>
      </c>
    </row>
    <row r="97" spans="1:6" x14ac:dyDescent="0.3">
      <c r="A97" s="24">
        <v>51455</v>
      </c>
      <c r="B97" s="46">
        <v>41.005000000000003</v>
      </c>
      <c r="C97" s="46">
        <v>41.161999999999999</v>
      </c>
      <c r="D97" s="46">
        <f t="shared" si="3"/>
        <v>41.083500000000001</v>
      </c>
      <c r="E97" s="46">
        <f t="shared" si="4"/>
        <v>17.057534246575344</v>
      </c>
      <c r="F97" s="45">
        <f t="shared" si="5"/>
        <v>5.2150773499112103E-2</v>
      </c>
    </row>
    <row r="98" spans="1:6" x14ac:dyDescent="0.3">
      <c r="A98" s="24">
        <v>51455</v>
      </c>
      <c r="B98" s="46">
        <v>41.347000000000001</v>
      </c>
      <c r="C98" s="46">
        <v>41.545999999999999</v>
      </c>
      <c r="D98" s="46">
        <f t="shared" si="3"/>
        <v>41.4465</v>
      </c>
      <c r="E98" s="46">
        <f t="shared" si="4"/>
        <v>17.057534246575344</v>
      </c>
      <c r="F98" s="45">
        <f t="shared" si="5"/>
        <v>5.1635056645542576E-2</v>
      </c>
    </row>
    <row r="99" spans="1:6" x14ac:dyDescent="0.3">
      <c r="A99" s="24">
        <v>51547</v>
      </c>
      <c r="B99" s="46">
        <v>40.523000000000003</v>
      </c>
      <c r="C99" s="46">
        <v>40.68</v>
      </c>
      <c r="D99" s="46">
        <f t="shared" si="3"/>
        <v>40.601500000000001</v>
      </c>
      <c r="E99" s="46">
        <f t="shared" si="4"/>
        <v>17.30958904109589</v>
      </c>
      <c r="F99" s="45">
        <f t="shared" si="5"/>
        <v>5.2073170085672339E-2</v>
      </c>
    </row>
    <row r="100" spans="1:6" x14ac:dyDescent="0.3">
      <c r="A100" s="24">
        <v>51547</v>
      </c>
      <c r="B100" s="46">
        <v>40.862000000000002</v>
      </c>
      <c r="C100" s="46">
        <v>41.063000000000002</v>
      </c>
      <c r="D100" s="46">
        <f t="shared" si="3"/>
        <v>40.962500000000006</v>
      </c>
      <c r="E100" s="46">
        <f t="shared" si="4"/>
        <v>17.30958904109589</v>
      </c>
      <c r="F100" s="45">
        <f t="shared" si="5"/>
        <v>5.1561777107716485E-2</v>
      </c>
    </row>
    <row r="101" spans="1:6" x14ac:dyDescent="0.3">
      <c r="A101" s="24">
        <v>51636</v>
      </c>
      <c r="B101" s="46">
        <v>39.994</v>
      </c>
      <c r="C101" s="46">
        <v>40.151000000000003</v>
      </c>
      <c r="D101" s="46">
        <f t="shared" si="3"/>
        <v>40.072500000000005</v>
      </c>
      <c r="E101" s="46">
        <f t="shared" si="4"/>
        <v>17.553424657534247</v>
      </c>
      <c r="F101" s="45">
        <f t="shared" si="5"/>
        <v>5.2096949188640572E-2</v>
      </c>
    </row>
    <row r="102" spans="1:6" x14ac:dyDescent="0.3">
      <c r="A102" s="24">
        <v>51636</v>
      </c>
      <c r="B102" s="46">
        <v>40.253999999999998</v>
      </c>
      <c r="C102" s="46">
        <v>40.457999999999998</v>
      </c>
      <c r="D102" s="46">
        <f t="shared" si="3"/>
        <v>40.355999999999995</v>
      </c>
      <c r="E102" s="46">
        <f t="shared" si="4"/>
        <v>17.553424657534247</v>
      </c>
      <c r="F102" s="45">
        <f t="shared" si="5"/>
        <v>5.1695331318294818E-2</v>
      </c>
    </row>
    <row r="103" spans="1:6" x14ac:dyDescent="0.3">
      <c r="A103" s="24">
        <v>51728</v>
      </c>
      <c r="B103" s="46">
        <v>39.331000000000003</v>
      </c>
      <c r="C103" s="46">
        <v>39.488999999999997</v>
      </c>
      <c r="D103" s="46">
        <f t="shared" si="3"/>
        <v>39.409999999999997</v>
      </c>
      <c r="E103" s="46">
        <f t="shared" si="4"/>
        <v>17.805479452054794</v>
      </c>
      <c r="F103" s="45">
        <f t="shared" si="5"/>
        <v>5.2295732742749713E-2</v>
      </c>
    </row>
    <row r="104" spans="1:6" x14ac:dyDescent="0.3">
      <c r="A104" s="24">
        <v>51728</v>
      </c>
      <c r="B104" s="46">
        <v>39.633000000000003</v>
      </c>
      <c r="C104" s="46">
        <v>39.835999999999999</v>
      </c>
      <c r="D104" s="46">
        <f t="shared" si="3"/>
        <v>39.734499999999997</v>
      </c>
      <c r="E104" s="46">
        <f t="shared" si="4"/>
        <v>17.805479452054794</v>
      </c>
      <c r="F104" s="45">
        <f t="shared" si="5"/>
        <v>5.183518705717307E-2</v>
      </c>
    </row>
    <row r="105" spans="1:6" x14ac:dyDescent="0.3">
      <c r="A105" s="24">
        <v>51820</v>
      </c>
      <c r="B105" s="46">
        <v>38.781999999999996</v>
      </c>
      <c r="C105" s="46">
        <v>38.987000000000002</v>
      </c>
      <c r="D105" s="46">
        <f t="shared" si="3"/>
        <v>38.884500000000003</v>
      </c>
      <c r="E105" s="46">
        <f t="shared" si="4"/>
        <v>18.057534246575344</v>
      </c>
      <c r="F105" s="45">
        <f t="shared" si="5"/>
        <v>5.2309161342540211E-2</v>
      </c>
    </row>
    <row r="106" spans="1:6" x14ac:dyDescent="0.3">
      <c r="A106" s="24">
        <v>51820</v>
      </c>
      <c r="B106" s="46">
        <v>38.987000000000002</v>
      </c>
      <c r="C106" s="46">
        <v>39.189</v>
      </c>
      <c r="D106" s="46">
        <f t="shared" si="3"/>
        <v>39.088000000000001</v>
      </c>
      <c r="E106" s="46">
        <f t="shared" si="4"/>
        <v>18.057534246575344</v>
      </c>
      <c r="F106" s="45">
        <f t="shared" si="5"/>
        <v>5.2020096356780135E-2</v>
      </c>
    </row>
    <row r="107" spans="1:6" x14ac:dyDescent="0.3">
      <c r="A107" s="24">
        <v>51912</v>
      </c>
      <c r="B107" s="46">
        <v>38.292999999999999</v>
      </c>
      <c r="C107" s="46">
        <v>38.563000000000002</v>
      </c>
      <c r="D107" s="46">
        <f t="shared" si="3"/>
        <v>38.427999999999997</v>
      </c>
      <c r="E107" s="46">
        <f t="shared" si="4"/>
        <v>18.30958904109589</v>
      </c>
      <c r="F107" s="45">
        <f t="shared" si="5"/>
        <v>5.2234041042319136E-2</v>
      </c>
    </row>
    <row r="108" spans="1:6" x14ac:dyDescent="0.3">
      <c r="A108" s="24">
        <v>51912</v>
      </c>
      <c r="B108" s="46">
        <v>38.512</v>
      </c>
      <c r="C108" s="46">
        <v>38.722000000000001</v>
      </c>
      <c r="D108" s="46">
        <f t="shared" si="3"/>
        <v>38.617000000000004</v>
      </c>
      <c r="E108" s="46">
        <f t="shared" si="4"/>
        <v>18.30958904109589</v>
      </c>
      <c r="F108" s="45">
        <f t="shared" si="5"/>
        <v>5.1966081260914461E-2</v>
      </c>
    </row>
    <row r="109" spans="1:6" x14ac:dyDescent="0.3">
      <c r="A109" s="24">
        <v>52001</v>
      </c>
      <c r="B109" s="46">
        <v>37.927</v>
      </c>
      <c r="C109" s="46">
        <v>38.085000000000001</v>
      </c>
      <c r="D109" s="46">
        <f t="shared" si="3"/>
        <v>38.006</v>
      </c>
      <c r="E109" s="46">
        <f t="shared" si="4"/>
        <v>18.553424657534247</v>
      </c>
      <c r="F109" s="45">
        <f t="shared" si="5"/>
        <v>5.2142726307731507E-2</v>
      </c>
    </row>
    <row r="110" spans="1:6" x14ac:dyDescent="0.3">
      <c r="A110" s="24">
        <v>52001</v>
      </c>
      <c r="B110" s="46">
        <v>37.951000000000001</v>
      </c>
      <c r="C110" s="46">
        <v>38.161000000000001</v>
      </c>
      <c r="D110" s="46">
        <f t="shared" si="3"/>
        <v>38.055999999999997</v>
      </c>
      <c r="E110" s="46">
        <f t="shared" si="4"/>
        <v>18.553424657534247</v>
      </c>
      <c r="F110" s="45">
        <f t="shared" si="5"/>
        <v>5.2071865151094292E-2</v>
      </c>
    </row>
    <row r="111" spans="1:6" x14ac:dyDescent="0.3">
      <c r="A111" s="24">
        <v>52093</v>
      </c>
      <c r="B111" s="46">
        <v>37.420999999999999</v>
      </c>
      <c r="C111" s="46">
        <v>37.527000000000001</v>
      </c>
      <c r="D111" s="46">
        <f t="shared" si="3"/>
        <v>37.474000000000004</v>
      </c>
      <c r="E111" s="46">
        <f t="shared" si="4"/>
        <v>18.805479452054794</v>
      </c>
      <c r="F111" s="45">
        <f t="shared" si="5"/>
        <v>5.219344868681472E-2</v>
      </c>
    </row>
    <row r="112" spans="1:6" x14ac:dyDescent="0.3">
      <c r="A112" s="24">
        <v>52093</v>
      </c>
      <c r="B112" s="46">
        <v>37.448</v>
      </c>
      <c r="C112" s="46">
        <v>37.588999999999999</v>
      </c>
      <c r="D112" s="46">
        <f t="shared" si="3"/>
        <v>37.518500000000003</v>
      </c>
      <c r="E112" s="46">
        <f t="shared" si="4"/>
        <v>18.805479452054794</v>
      </c>
      <c r="F112" s="45">
        <f t="shared" si="5"/>
        <v>5.2130340192956752E-2</v>
      </c>
    </row>
    <row r="113" spans="1:6" x14ac:dyDescent="0.3">
      <c r="A113" s="24">
        <v>52185</v>
      </c>
      <c r="B113" s="46">
        <v>36.756999999999998</v>
      </c>
      <c r="C113" s="46">
        <v>37.375999999999998</v>
      </c>
      <c r="D113" s="46">
        <f t="shared" si="3"/>
        <v>37.066499999999998</v>
      </c>
      <c r="E113" s="46">
        <f t="shared" si="4"/>
        <v>19.057534246575344</v>
      </c>
      <c r="F113" s="45">
        <f t="shared" si="5"/>
        <v>5.2076862432035305E-2</v>
      </c>
    </row>
    <row r="114" spans="1:6" x14ac:dyDescent="0.3">
      <c r="A114" s="24">
        <v>52185</v>
      </c>
      <c r="B114" s="46">
        <v>36.872999999999998</v>
      </c>
      <c r="C114" s="46">
        <v>37.075000000000003</v>
      </c>
      <c r="D114" s="46">
        <f t="shared" si="3"/>
        <v>36.974000000000004</v>
      </c>
      <c r="E114" s="46">
        <f t="shared" si="4"/>
        <v>19.057534246575344</v>
      </c>
      <c r="F114" s="45">
        <f t="shared" si="5"/>
        <v>5.2207972457750239E-2</v>
      </c>
    </row>
    <row r="115" spans="1:6" x14ac:dyDescent="0.3">
      <c r="A115" s="24">
        <v>52277</v>
      </c>
      <c r="B115" s="46">
        <v>36.558</v>
      </c>
      <c r="C115" s="46">
        <v>36.664000000000001</v>
      </c>
      <c r="D115" s="46">
        <f t="shared" si="3"/>
        <v>36.611000000000004</v>
      </c>
      <c r="E115" s="46">
        <f t="shared" si="4"/>
        <v>19.30958904109589</v>
      </c>
      <c r="F115" s="45">
        <f t="shared" si="5"/>
        <v>5.2037432912176176E-2</v>
      </c>
    </row>
    <row r="116" spans="1:6" x14ac:dyDescent="0.3">
      <c r="A116" s="24">
        <v>52277</v>
      </c>
      <c r="B116" s="46">
        <v>36.396999999999998</v>
      </c>
      <c r="C116" s="46">
        <v>36.598999999999997</v>
      </c>
      <c r="D116" s="46">
        <f t="shared" si="3"/>
        <v>36.497999999999998</v>
      </c>
      <c r="E116" s="46">
        <f t="shared" si="4"/>
        <v>19.30958904109589</v>
      </c>
      <c r="F116" s="45">
        <f t="shared" si="5"/>
        <v>5.2197523172366048E-2</v>
      </c>
    </row>
    <row r="117" spans="1:6" x14ac:dyDescent="0.3">
      <c r="A117" s="24">
        <v>52366</v>
      </c>
      <c r="B117" s="46">
        <v>35.942999999999998</v>
      </c>
      <c r="C117" s="46">
        <v>36.146000000000001</v>
      </c>
      <c r="D117" s="46">
        <f t="shared" si="3"/>
        <v>36.044499999999999</v>
      </c>
      <c r="E117" s="46">
        <f t="shared" si="4"/>
        <v>19.553424657534247</v>
      </c>
      <c r="F117" s="45">
        <f t="shared" si="5"/>
        <v>5.2186045035544699E-2</v>
      </c>
    </row>
    <row r="118" spans="1:6" x14ac:dyDescent="0.3">
      <c r="A118" s="24">
        <v>52366</v>
      </c>
      <c r="B118" s="46">
        <v>36.112000000000002</v>
      </c>
      <c r="C118" s="46">
        <v>36.194000000000003</v>
      </c>
      <c r="D118" s="46">
        <f t="shared" si="3"/>
        <v>36.153000000000006</v>
      </c>
      <c r="E118" s="46">
        <f t="shared" si="4"/>
        <v>19.553424657534247</v>
      </c>
      <c r="F118" s="45">
        <f t="shared" si="5"/>
        <v>5.2032330453310245E-2</v>
      </c>
    </row>
    <row r="119" spans="1:6" x14ac:dyDescent="0.3">
      <c r="A119" s="24">
        <v>52458</v>
      </c>
      <c r="B119" s="46">
        <v>35.850999999999999</v>
      </c>
      <c r="C119" s="46">
        <v>35.857999999999997</v>
      </c>
      <c r="D119" s="46">
        <f t="shared" si="3"/>
        <v>35.854500000000002</v>
      </c>
      <c r="E119" s="46">
        <f t="shared" si="4"/>
        <v>19.805479452054794</v>
      </c>
      <c r="F119" s="45">
        <f t="shared" si="5"/>
        <v>5.1788754030938071E-2</v>
      </c>
    </row>
    <row r="120" spans="1:6" x14ac:dyDescent="0.3">
      <c r="A120" s="24">
        <v>52458</v>
      </c>
      <c r="B120" s="46">
        <v>35.548000000000002</v>
      </c>
      <c r="C120" s="46">
        <v>35.750999999999998</v>
      </c>
      <c r="D120" s="46">
        <f t="shared" si="3"/>
        <v>35.649500000000003</v>
      </c>
      <c r="E120" s="46">
        <f t="shared" si="4"/>
        <v>19.805479452054794</v>
      </c>
      <c r="F120" s="45">
        <f t="shared" si="5"/>
        <v>5.2078267883819029E-2</v>
      </c>
    </row>
    <row r="121" spans="1:6" x14ac:dyDescent="0.3">
      <c r="A121" s="24">
        <v>52550</v>
      </c>
      <c r="B121" s="46">
        <v>35.076000000000001</v>
      </c>
      <c r="C121" s="46">
        <v>35.279000000000003</v>
      </c>
      <c r="D121" s="46">
        <f t="shared" si="3"/>
        <v>35.177500000000002</v>
      </c>
      <c r="E121" s="46">
        <f t="shared" si="4"/>
        <v>20.057534246575344</v>
      </c>
      <c r="F121" s="45">
        <f t="shared" si="5"/>
        <v>5.2088332467197566E-2</v>
      </c>
    </row>
    <row r="122" spans="1:6" x14ac:dyDescent="0.3">
      <c r="A122" s="24">
        <v>52642</v>
      </c>
      <c r="B122" s="46">
        <v>34.576000000000001</v>
      </c>
      <c r="C122" s="46">
        <v>34.779000000000003</v>
      </c>
      <c r="D122" s="46">
        <f t="shared" si="3"/>
        <v>34.677500000000002</v>
      </c>
      <c r="E122" s="46">
        <f t="shared" si="4"/>
        <v>20.30958904109589</v>
      </c>
      <c r="F122" s="45">
        <f t="shared" si="5"/>
        <v>5.2146753052942911E-2</v>
      </c>
    </row>
    <row r="123" spans="1:6" x14ac:dyDescent="0.3">
      <c r="A123" s="24">
        <v>52732</v>
      </c>
      <c r="B123" s="46">
        <v>34.079000000000001</v>
      </c>
      <c r="C123" s="46">
        <v>34.280999999999999</v>
      </c>
      <c r="D123" s="46">
        <f t="shared" si="3"/>
        <v>34.18</v>
      </c>
      <c r="E123" s="46">
        <f t="shared" si="4"/>
        <v>20.556164383561644</v>
      </c>
      <c r="F123" s="45">
        <f t="shared" si="5"/>
        <v>5.2224213052077292E-2</v>
      </c>
    </row>
    <row r="124" spans="1:6" x14ac:dyDescent="0.3">
      <c r="A124" s="24">
        <v>52824</v>
      </c>
      <c r="B124" s="46">
        <v>33.665999999999997</v>
      </c>
      <c r="C124" s="46">
        <v>33.868000000000002</v>
      </c>
      <c r="D124" s="46">
        <f t="shared" si="3"/>
        <v>33.766999999999996</v>
      </c>
      <c r="E124" s="46">
        <f t="shared" si="4"/>
        <v>20.80821917808219</v>
      </c>
      <c r="F124" s="45">
        <f t="shared" si="5"/>
        <v>5.2175834101437966E-2</v>
      </c>
    </row>
    <row r="125" spans="1:6" x14ac:dyDescent="0.3">
      <c r="A125" s="24">
        <v>52916</v>
      </c>
      <c r="B125" s="46">
        <v>33.191000000000003</v>
      </c>
      <c r="C125" s="46">
        <v>33.392000000000003</v>
      </c>
      <c r="D125" s="46">
        <f t="shared" si="3"/>
        <v>33.291499999999999</v>
      </c>
      <c r="E125" s="46">
        <f t="shared" si="4"/>
        <v>21.06027397260274</v>
      </c>
      <c r="F125" s="45">
        <f t="shared" si="5"/>
        <v>5.2224775341048822E-2</v>
      </c>
    </row>
    <row r="126" spans="1:6" x14ac:dyDescent="0.3">
      <c r="A126" s="24">
        <v>53008</v>
      </c>
      <c r="B126" s="46">
        <v>32.847000000000001</v>
      </c>
      <c r="C126" s="46">
        <v>33.052</v>
      </c>
      <c r="D126" s="46">
        <f t="shared" si="3"/>
        <v>32.9495</v>
      </c>
      <c r="E126" s="46">
        <f t="shared" si="4"/>
        <v>21.312328767123287</v>
      </c>
      <c r="F126" s="45">
        <f t="shared" si="5"/>
        <v>5.209163727683009E-2</v>
      </c>
    </row>
    <row r="127" spans="1:6" x14ac:dyDescent="0.3">
      <c r="A127" s="24">
        <v>53097</v>
      </c>
      <c r="B127" s="46">
        <v>32.380000000000003</v>
      </c>
      <c r="C127" s="46">
        <v>32.581000000000003</v>
      </c>
      <c r="D127" s="46">
        <f t="shared" si="3"/>
        <v>32.480500000000006</v>
      </c>
      <c r="E127" s="46">
        <f t="shared" si="4"/>
        <v>21.556164383561644</v>
      </c>
      <c r="F127" s="45">
        <f t="shared" si="5"/>
        <v>5.2167456914643827E-2</v>
      </c>
    </row>
    <row r="128" spans="1:6" x14ac:dyDescent="0.3">
      <c r="A128" s="24">
        <v>53189</v>
      </c>
      <c r="B128" s="46">
        <v>31.954999999999998</v>
      </c>
      <c r="C128" s="46">
        <v>32.159999999999997</v>
      </c>
      <c r="D128" s="46">
        <f t="shared" si="3"/>
        <v>32.057499999999997</v>
      </c>
      <c r="E128" s="46">
        <f t="shared" si="4"/>
        <v>21.80821917808219</v>
      </c>
      <c r="F128" s="45">
        <f t="shared" si="5"/>
        <v>5.2165608358352954E-2</v>
      </c>
    </row>
    <row r="129" spans="1:6" x14ac:dyDescent="0.3">
      <c r="A129" s="24">
        <v>53281</v>
      </c>
      <c r="B129" s="46">
        <v>31.56</v>
      </c>
      <c r="C129" s="46">
        <v>31.760999999999999</v>
      </c>
      <c r="D129" s="46">
        <f t="shared" si="3"/>
        <v>31.660499999999999</v>
      </c>
      <c r="E129" s="46">
        <f t="shared" si="4"/>
        <v>22.06027397260274</v>
      </c>
      <c r="F129" s="45">
        <f t="shared" si="5"/>
        <v>5.2134454009491793E-2</v>
      </c>
    </row>
    <row r="130" spans="1:6" x14ac:dyDescent="0.3">
      <c r="A130" s="24">
        <v>53373</v>
      </c>
      <c r="B130" s="46">
        <v>31.173999999999999</v>
      </c>
      <c r="C130" s="46">
        <v>31.378</v>
      </c>
      <c r="D130" s="46">
        <f t="shared" si="3"/>
        <v>31.276</v>
      </c>
      <c r="E130" s="46">
        <f t="shared" si="4"/>
        <v>22.312328767123287</v>
      </c>
      <c r="F130" s="45">
        <f t="shared" si="5"/>
        <v>5.2093135049106794E-2</v>
      </c>
    </row>
    <row r="131" spans="1:6" x14ac:dyDescent="0.3">
      <c r="A131" s="24">
        <v>53462</v>
      </c>
      <c r="B131" s="46">
        <v>30.771999999999998</v>
      </c>
      <c r="C131" s="46">
        <v>30.975999999999999</v>
      </c>
      <c r="D131" s="46">
        <f t="shared" si="3"/>
        <v>30.873999999999999</v>
      </c>
      <c r="E131" s="46">
        <f t="shared" si="4"/>
        <v>22.556164383561644</v>
      </c>
      <c r="F131" s="45">
        <f t="shared" si="5"/>
        <v>5.2103529671247574E-2</v>
      </c>
    </row>
    <row r="132" spans="1:6" x14ac:dyDescent="0.3">
      <c r="A132" s="24">
        <v>53554</v>
      </c>
      <c r="B132" s="46">
        <v>30.413</v>
      </c>
      <c r="C132" s="46">
        <v>30.616</v>
      </c>
      <c r="D132" s="46">
        <f t="shared" si="3"/>
        <v>30.514499999999998</v>
      </c>
      <c r="E132" s="46">
        <f t="shared" si="4"/>
        <v>22.80821917808219</v>
      </c>
      <c r="F132" s="45">
        <f t="shared" si="5"/>
        <v>5.2041248649992912E-2</v>
      </c>
    </row>
    <row r="133" spans="1:6" x14ac:dyDescent="0.3">
      <c r="A133" s="24">
        <v>53646</v>
      </c>
      <c r="B133" s="46">
        <v>30.068999999999999</v>
      </c>
      <c r="C133" s="46">
        <v>30.271999999999998</v>
      </c>
      <c r="D133" s="46">
        <f t="shared" ref="D133:D160" si="6">(B133+C133)/2</f>
        <v>30.170499999999997</v>
      </c>
      <c r="E133" s="46">
        <f t="shared" ref="E133:E160" si="7">(A133-$E$1)/365</f>
        <v>23.06027397260274</v>
      </c>
      <c r="F133" s="45">
        <f t="shared" ref="F133:F160" si="8">LN(100/D133)/E133</f>
        <v>5.1964064330880438E-2</v>
      </c>
    </row>
    <row r="134" spans="1:6" x14ac:dyDescent="0.3">
      <c r="A134" s="24">
        <v>53738</v>
      </c>
      <c r="B134" s="46">
        <v>29.696999999999999</v>
      </c>
      <c r="C134" s="46">
        <v>29.896000000000001</v>
      </c>
      <c r="D134" s="46">
        <f t="shared" si="6"/>
        <v>29.796500000000002</v>
      </c>
      <c r="E134" s="46">
        <f t="shared" si="7"/>
        <v>23.312328767123287</v>
      </c>
      <c r="F134" s="45">
        <f t="shared" si="8"/>
        <v>5.1937292972053545E-2</v>
      </c>
    </row>
    <row r="135" spans="1:6" x14ac:dyDescent="0.3">
      <c r="A135" s="24">
        <v>53827</v>
      </c>
      <c r="B135" s="46">
        <v>29.352</v>
      </c>
      <c r="C135" s="46">
        <v>29.555</v>
      </c>
      <c r="D135" s="46">
        <f t="shared" si="6"/>
        <v>29.453499999999998</v>
      </c>
      <c r="E135" s="46">
        <f t="shared" si="7"/>
        <v>23.556164383561644</v>
      </c>
      <c r="F135" s="45">
        <f t="shared" si="8"/>
        <v>5.1891191517759137E-2</v>
      </c>
    </row>
    <row r="136" spans="1:6" x14ac:dyDescent="0.3">
      <c r="A136" s="24">
        <v>53919</v>
      </c>
      <c r="B136" s="46">
        <v>29.027000000000001</v>
      </c>
      <c r="C136" s="46">
        <v>29.225999999999999</v>
      </c>
      <c r="D136" s="46">
        <f t="shared" si="6"/>
        <v>29.1265</v>
      </c>
      <c r="E136" s="46">
        <f t="shared" si="7"/>
        <v>23.80821917808219</v>
      </c>
      <c r="F136" s="45">
        <f t="shared" si="8"/>
        <v>5.1810753423257805E-2</v>
      </c>
    </row>
    <row r="137" spans="1:6" x14ac:dyDescent="0.3">
      <c r="A137" s="24">
        <v>54011</v>
      </c>
      <c r="B137" s="46">
        <v>28.81</v>
      </c>
      <c r="C137" s="46">
        <v>28.890999999999998</v>
      </c>
      <c r="D137" s="46">
        <f t="shared" si="6"/>
        <v>28.850499999999997</v>
      </c>
      <c r="E137" s="46">
        <f t="shared" si="7"/>
        <v>24.06027397260274</v>
      </c>
      <c r="F137" s="45">
        <f t="shared" si="8"/>
        <v>5.1663703562855386E-2</v>
      </c>
    </row>
    <row r="138" spans="1:6" x14ac:dyDescent="0.3">
      <c r="A138" s="24">
        <v>54103</v>
      </c>
      <c r="B138" s="46">
        <v>28.46</v>
      </c>
      <c r="C138" s="46">
        <v>28.536999999999999</v>
      </c>
      <c r="D138" s="46">
        <f t="shared" si="6"/>
        <v>28.4985</v>
      </c>
      <c r="E138" s="46">
        <f t="shared" si="7"/>
        <v>24.312328767123287</v>
      </c>
      <c r="F138" s="45">
        <f t="shared" si="8"/>
        <v>5.1633010712451688E-2</v>
      </c>
    </row>
    <row r="139" spans="1:6" x14ac:dyDescent="0.3">
      <c r="A139" s="24">
        <v>54193</v>
      </c>
      <c r="B139" s="46">
        <v>28.114000000000001</v>
      </c>
      <c r="C139" s="46">
        <v>28.356999999999999</v>
      </c>
      <c r="D139" s="46">
        <f t="shared" si="6"/>
        <v>28.235500000000002</v>
      </c>
      <c r="E139" s="46">
        <f t="shared" si="7"/>
        <v>24.55890410958904</v>
      </c>
      <c r="F139" s="45">
        <f t="shared" si="8"/>
        <v>5.1492123950617495E-2</v>
      </c>
    </row>
    <row r="140" spans="1:6" x14ac:dyDescent="0.3">
      <c r="A140" s="24">
        <v>54285</v>
      </c>
      <c r="B140" s="46">
        <v>27.898</v>
      </c>
      <c r="C140" s="46">
        <v>28.006</v>
      </c>
      <c r="D140" s="46">
        <f t="shared" si="6"/>
        <v>27.951999999999998</v>
      </c>
      <c r="E140" s="46">
        <f t="shared" si="7"/>
        <v>24.81095890410959</v>
      </c>
      <c r="F140" s="45">
        <f t="shared" si="8"/>
        <v>5.1375742369443748E-2</v>
      </c>
    </row>
    <row r="141" spans="1:6" x14ac:dyDescent="0.3">
      <c r="A141" s="24">
        <v>54377</v>
      </c>
      <c r="B141" s="46">
        <v>27.675000000000001</v>
      </c>
      <c r="C141" s="46">
        <v>27.757000000000001</v>
      </c>
      <c r="D141" s="46">
        <f t="shared" si="6"/>
        <v>27.716000000000001</v>
      </c>
      <c r="E141" s="46">
        <f t="shared" si="7"/>
        <v>25.063013698630137</v>
      </c>
      <c r="F141" s="45">
        <f t="shared" si="8"/>
        <v>5.1197367469542981E-2</v>
      </c>
    </row>
    <row r="142" spans="1:6" x14ac:dyDescent="0.3">
      <c r="A142" s="24">
        <v>54469</v>
      </c>
      <c r="B142" s="46">
        <v>27.460999999999999</v>
      </c>
      <c r="C142" s="46">
        <v>27.542999999999999</v>
      </c>
      <c r="D142" s="46">
        <f t="shared" si="6"/>
        <v>27.501999999999999</v>
      </c>
      <c r="E142" s="46">
        <f t="shared" si="7"/>
        <v>25.315068493150687</v>
      </c>
      <c r="F142" s="45">
        <f t="shared" si="8"/>
        <v>5.0993796719792039E-2</v>
      </c>
    </row>
    <row r="143" spans="1:6" x14ac:dyDescent="0.3">
      <c r="A143" s="24">
        <v>54558</v>
      </c>
      <c r="B143" s="46">
        <v>27.312000000000001</v>
      </c>
      <c r="C143" s="46">
        <v>27.381</v>
      </c>
      <c r="D143" s="46">
        <f t="shared" si="6"/>
        <v>27.346499999999999</v>
      </c>
      <c r="E143" s="46">
        <f t="shared" si="7"/>
        <v>25.55890410958904</v>
      </c>
      <c r="F143" s="45">
        <f t="shared" si="8"/>
        <v>5.072915608976189E-2</v>
      </c>
    </row>
    <row r="144" spans="1:6" x14ac:dyDescent="0.3">
      <c r="A144" s="24">
        <v>54650</v>
      </c>
      <c r="B144" s="46">
        <v>27.140999999999998</v>
      </c>
      <c r="C144" s="46">
        <v>27.23</v>
      </c>
      <c r="D144" s="46">
        <f t="shared" si="6"/>
        <v>27.185499999999998</v>
      </c>
      <c r="E144" s="46">
        <f t="shared" si="7"/>
        <v>25.81095890410959</v>
      </c>
      <c r="F144" s="45">
        <f t="shared" si="8"/>
        <v>5.0462536006599328E-2</v>
      </c>
    </row>
    <row r="145" spans="1:6" x14ac:dyDescent="0.3">
      <c r="A145" s="24">
        <v>54742</v>
      </c>
      <c r="B145" s="46">
        <v>26.92</v>
      </c>
      <c r="C145" s="46">
        <v>27.009</v>
      </c>
      <c r="D145" s="46">
        <f t="shared" si="6"/>
        <v>26.964500000000001</v>
      </c>
      <c r="E145" s="46">
        <f t="shared" si="7"/>
        <v>26.063013698630137</v>
      </c>
      <c r="F145" s="45">
        <f t="shared" si="8"/>
        <v>5.0287699461051494E-2</v>
      </c>
    </row>
    <row r="146" spans="1:6" x14ac:dyDescent="0.3">
      <c r="A146" s="24">
        <v>54834</v>
      </c>
      <c r="B146" s="46">
        <v>26.719000000000001</v>
      </c>
      <c r="C146" s="46">
        <v>26.788</v>
      </c>
      <c r="D146" s="46">
        <f t="shared" si="6"/>
        <v>26.753500000000003</v>
      </c>
      <c r="E146" s="46">
        <f t="shared" si="7"/>
        <v>26.315068493150687</v>
      </c>
      <c r="F146" s="45">
        <f t="shared" si="8"/>
        <v>5.0104558170795385E-2</v>
      </c>
    </row>
    <row r="147" spans="1:6" x14ac:dyDescent="0.3">
      <c r="A147" s="24">
        <v>54923</v>
      </c>
      <c r="B147" s="46">
        <v>26.457999999999998</v>
      </c>
      <c r="C147" s="46">
        <v>26.53</v>
      </c>
      <c r="D147" s="46">
        <f t="shared" si="6"/>
        <v>26.494</v>
      </c>
      <c r="E147" s="46">
        <f t="shared" si="7"/>
        <v>26.55890410958904</v>
      </c>
      <c r="F147" s="45">
        <f t="shared" si="8"/>
        <v>5.0011547473694851E-2</v>
      </c>
    </row>
    <row r="148" spans="1:6" x14ac:dyDescent="0.3">
      <c r="A148" s="24">
        <v>55015</v>
      </c>
      <c r="B148" s="46">
        <v>26.141999999999999</v>
      </c>
      <c r="C148" s="46">
        <v>26.213999999999999</v>
      </c>
      <c r="D148" s="46">
        <f t="shared" si="6"/>
        <v>26.177999999999997</v>
      </c>
      <c r="E148" s="46">
        <f t="shared" si="7"/>
        <v>26.81095890410959</v>
      </c>
      <c r="F148" s="45">
        <f t="shared" si="8"/>
        <v>4.9988917867951746E-2</v>
      </c>
    </row>
    <row r="149" spans="1:6" x14ac:dyDescent="0.3">
      <c r="A149" s="24">
        <v>55107</v>
      </c>
      <c r="B149" s="46">
        <v>25.916</v>
      </c>
      <c r="C149" s="46">
        <v>25.995000000000001</v>
      </c>
      <c r="D149" s="46">
        <f t="shared" si="6"/>
        <v>25.955500000000001</v>
      </c>
      <c r="E149" s="46">
        <f t="shared" si="7"/>
        <v>27.063013698630137</v>
      </c>
      <c r="F149" s="45">
        <f t="shared" si="8"/>
        <v>4.9838745521965301E-2</v>
      </c>
    </row>
    <row r="150" spans="1:6" x14ac:dyDescent="0.3">
      <c r="A150" s="24">
        <v>55199</v>
      </c>
      <c r="B150" s="46">
        <v>25.721</v>
      </c>
      <c r="C150" s="46">
        <v>25.798999999999999</v>
      </c>
      <c r="D150" s="46">
        <f t="shared" si="6"/>
        <v>25.759999999999998</v>
      </c>
      <c r="E150" s="46">
        <f t="shared" si="7"/>
        <v>27.315068493150687</v>
      </c>
      <c r="F150" s="45">
        <f t="shared" si="8"/>
        <v>4.9655642821911483E-2</v>
      </c>
    </row>
    <row r="151" spans="1:6" x14ac:dyDescent="0.3">
      <c r="A151" s="24">
        <v>55288</v>
      </c>
      <c r="B151" s="46">
        <v>25.399000000000001</v>
      </c>
      <c r="C151" s="46">
        <v>25.605</v>
      </c>
      <c r="D151" s="46">
        <f t="shared" si="6"/>
        <v>25.502000000000002</v>
      </c>
      <c r="E151" s="46">
        <f t="shared" si="7"/>
        <v>27.55890410958904</v>
      </c>
      <c r="F151" s="45">
        <f t="shared" si="8"/>
        <v>4.9581554480292327E-2</v>
      </c>
    </row>
    <row r="152" spans="1:6" x14ac:dyDescent="0.3">
      <c r="A152" s="24">
        <v>55380</v>
      </c>
      <c r="B152" s="46">
        <v>25.251999999999999</v>
      </c>
      <c r="C152" s="46">
        <v>25.338000000000001</v>
      </c>
      <c r="D152" s="46">
        <f t="shared" si="6"/>
        <v>25.295000000000002</v>
      </c>
      <c r="E152" s="46">
        <f t="shared" si="7"/>
        <v>27.81095890410959</v>
      </c>
      <c r="F152" s="45">
        <f t="shared" si="8"/>
        <v>4.9425244306879133E-2</v>
      </c>
    </row>
    <row r="153" spans="1:6" x14ac:dyDescent="0.3">
      <c r="A153" s="24">
        <v>55472</v>
      </c>
      <c r="B153" s="46">
        <v>25.033999999999999</v>
      </c>
      <c r="C153" s="46">
        <v>25.103000000000002</v>
      </c>
      <c r="D153" s="46">
        <f t="shared" si="6"/>
        <v>25.0685</v>
      </c>
      <c r="E153" s="46">
        <f t="shared" si="7"/>
        <v>28.063013698630137</v>
      </c>
      <c r="F153" s="45">
        <f t="shared" si="8"/>
        <v>4.9301836322181825E-2</v>
      </c>
    </row>
    <row r="154" spans="1:6" x14ac:dyDescent="0.3">
      <c r="A154" s="24">
        <v>55564</v>
      </c>
      <c r="B154" s="46">
        <v>24.873999999999999</v>
      </c>
      <c r="C154" s="46">
        <v>24.943000000000001</v>
      </c>
      <c r="D154" s="46">
        <f t="shared" si="6"/>
        <v>24.9085</v>
      </c>
      <c r="E154" s="46">
        <f t="shared" si="7"/>
        <v>28.315068493150687</v>
      </c>
      <c r="F154" s="45">
        <f t="shared" si="8"/>
        <v>4.9089094580284751E-2</v>
      </c>
    </row>
    <row r="155" spans="1:6" x14ac:dyDescent="0.3">
      <c r="A155" s="24">
        <v>55654</v>
      </c>
      <c r="B155" s="46">
        <v>24.713999999999999</v>
      </c>
      <c r="C155" s="46">
        <v>24.783000000000001</v>
      </c>
      <c r="D155" s="46">
        <f t="shared" si="6"/>
        <v>24.7485</v>
      </c>
      <c r="E155" s="46">
        <f t="shared" si="7"/>
        <v>28.561643835616437</v>
      </c>
      <c r="F155" s="45">
        <f t="shared" si="8"/>
        <v>4.8890929139355027E-2</v>
      </c>
    </row>
    <row r="156" spans="1:6" x14ac:dyDescent="0.3">
      <c r="A156" s="24">
        <v>55746</v>
      </c>
      <c r="B156" s="46">
        <v>24.596</v>
      </c>
      <c r="C156" s="46">
        <v>24.651</v>
      </c>
      <c r="D156" s="46">
        <f t="shared" si="6"/>
        <v>24.6235</v>
      </c>
      <c r="E156" s="46">
        <f t="shared" si="7"/>
        <v>28.813698630136987</v>
      </c>
      <c r="F156" s="45">
        <f t="shared" si="8"/>
        <v>4.863898010736481E-2</v>
      </c>
    </row>
    <row r="157" spans="1:6" x14ac:dyDescent="0.3">
      <c r="A157" s="24">
        <v>55838</v>
      </c>
      <c r="B157" s="46">
        <v>24.6</v>
      </c>
      <c r="C157" s="46">
        <v>24.655000000000001</v>
      </c>
      <c r="D157" s="46">
        <f t="shared" si="6"/>
        <v>24.627500000000001</v>
      </c>
      <c r="E157" s="46">
        <f t="shared" si="7"/>
        <v>29.065753424657533</v>
      </c>
      <c r="F157" s="45">
        <f t="shared" si="8"/>
        <v>4.8211600118083134E-2</v>
      </c>
    </row>
    <row r="158" spans="1:6" x14ac:dyDescent="0.3">
      <c r="A158" s="24">
        <v>55930</v>
      </c>
      <c r="B158" s="46">
        <v>24.27</v>
      </c>
      <c r="C158" s="46">
        <v>24.324999999999999</v>
      </c>
      <c r="D158" s="46">
        <f t="shared" si="6"/>
        <v>24.297499999999999</v>
      </c>
      <c r="E158" s="46">
        <f t="shared" si="7"/>
        <v>29.317808219178083</v>
      </c>
      <c r="F158" s="45">
        <f t="shared" si="8"/>
        <v>4.8257247302242776E-2</v>
      </c>
    </row>
    <row r="159" spans="1:6" x14ac:dyDescent="0.3">
      <c r="A159" s="24">
        <v>56019</v>
      </c>
      <c r="B159" s="46">
        <v>24.074999999999999</v>
      </c>
      <c r="C159" s="46">
        <v>24.134</v>
      </c>
      <c r="D159" s="46">
        <f t="shared" si="6"/>
        <v>24.104500000000002</v>
      </c>
      <c r="E159" s="46">
        <f t="shared" si="7"/>
        <v>29.561643835616437</v>
      </c>
      <c r="F159" s="45">
        <f t="shared" si="8"/>
        <v>4.8128975805329863E-2</v>
      </c>
    </row>
    <row r="160" spans="1:6" x14ac:dyDescent="0.3">
      <c r="A160" s="24">
        <v>56111</v>
      </c>
      <c r="B160" s="46">
        <v>23.957000000000001</v>
      </c>
      <c r="C160" s="46">
        <v>24.068000000000001</v>
      </c>
      <c r="D160" s="46">
        <f t="shared" si="6"/>
        <v>24.012500000000003</v>
      </c>
      <c r="E160" s="46">
        <f t="shared" si="7"/>
        <v>29.813698630136987</v>
      </c>
      <c r="F160" s="45">
        <f t="shared" si="8"/>
        <v>4.7850341401497604E-2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B77E-7070-49C4-865F-AC3241E85DF1}">
  <dimension ref="A1:F218"/>
  <sheetViews>
    <sheetView showGridLines="0" workbookViewId="0">
      <selection activeCell="O16" sqref="O16"/>
    </sheetView>
  </sheetViews>
  <sheetFormatPr defaultRowHeight="16.5" x14ac:dyDescent="0.3"/>
  <cols>
    <col min="1" max="1" width="14.85546875" style="21" customWidth="1"/>
    <col min="2" max="3" width="12.7109375" style="21" customWidth="1"/>
    <col min="4" max="4" width="10.140625" style="21" bestFit="1" customWidth="1"/>
    <col min="5" max="6" width="9.140625" style="21"/>
    <col min="7" max="16384" width="9.140625" style="22"/>
  </cols>
  <sheetData>
    <row r="1" spans="1:6" x14ac:dyDescent="0.3">
      <c r="A1" s="95" t="s">
        <v>69</v>
      </c>
      <c r="B1" s="96"/>
      <c r="C1" s="97"/>
    </row>
    <row r="2" spans="1:6" s="19" customFormat="1" x14ac:dyDescent="0.3">
      <c r="A2" s="81" t="s">
        <v>65</v>
      </c>
      <c r="B2" s="83" t="s">
        <v>63</v>
      </c>
      <c r="C2" s="20" t="s">
        <v>25</v>
      </c>
      <c r="D2" s="17"/>
      <c r="E2" s="18"/>
      <c r="F2" s="18"/>
    </row>
    <row r="3" spans="1:6" x14ac:dyDescent="0.3">
      <c r="A3" s="23" t="s">
        <v>66</v>
      </c>
      <c r="B3" s="23" t="s">
        <v>64</v>
      </c>
      <c r="C3" s="23" t="s">
        <v>68</v>
      </c>
    </row>
    <row r="4" spans="1:6" s="19" customFormat="1" x14ac:dyDescent="0.3">
      <c r="A4" s="24">
        <v>45230</v>
      </c>
      <c r="B4" s="25">
        <v>2.7397260273972603E-3</v>
      </c>
      <c r="C4" s="28">
        <v>5.3146855222228444E-2</v>
      </c>
      <c r="D4" s="18"/>
      <c r="E4" s="18"/>
      <c r="F4" s="18"/>
    </row>
    <row r="5" spans="1:6" x14ac:dyDescent="0.3">
      <c r="A5" s="24">
        <v>45232</v>
      </c>
      <c r="B5" s="25">
        <v>8.21917808219178E-3</v>
      </c>
      <c r="C5" s="28">
        <v>5.2901012977725939E-2</v>
      </c>
    </row>
    <row r="6" spans="1:6" x14ac:dyDescent="0.3">
      <c r="A6" s="24">
        <v>45232</v>
      </c>
      <c r="B6" s="25">
        <v>8.21917808219178E-3</v>
      </c>
      <c r="C6" s="28">
        <v>5.3494397373238661E-2</v>
      </c>
    </row>
    <row r="7" spans="1:6" x14ac:dyDescent="0.3">
      <c r="A7" s="24">
        <v>45237</v>
      </c>
      <c r="B7" s="25">
        <v>2.1917808219178082E-2</v>
      </c>
      <c r="C7" s="28">
        <v>5.3478482432565991E-2</v>
      </c>
    </row>
    <row r="8" spans="1:6" x14ac:dyDescent="0.3">
      <c r="A8" s="24">
        <v>45239</v>
      </c>
      <c r="B8" s="25">
        <v>2.7397260273972601E-2</v>
      </c>
      <c r="C8" s="28">
        <v>5.3318785893937223E-2</v>
      </c>
    </row>
    <row r="9" spans="1:6" x14ac:dyDescent="0.3">
      <c r="A9" s="24">
        <v>45239</v>
      </c>
      <c r="B9" s="25">
        <v>2.7397260273972601E-2</v>
      </c>
      <c r="C9" s="28">
        <v>5.3552321982213547E-2</v>
      </c>
    </row>
    <row r="10" spans="1:6" x14ac:dyDescent="0.3">
      <c r="A10" s="24">
        <v>45239</v>
      </c>
      <c r="B10" s="25">
        <v>2.7397260273972601E-2</v>
      </c>
      <c r="C10" s="28">
        <v>5.3755398056182478E-2</v>
      </c>
    </row>
    <row r="11" spans="1:6" x14ac:dyDescent="0.3">
      <c r="A11" s="24">
        <v>45244</v>
      </c>
      <c r="B11" s="25">
        <v>4.1095890410958902E-2</v>
      </c>
      <c r="C11" s="28">
        <v>5.3673596594648057E-2</v>
      </c>
    </row>
    <row r="12" spans="1:6" x14ac:dyDescent="0.3">
      <c r="A12" s="24">
        <v>45246</v>
      </c>
      <c r="B12" s="25">
        <v>4.6575342465753428E-2</v>
      </c>
      <c r="C12" s="28">
        <v>5.3295257911251108E-2</v>
      </c>
    </row>
    <row r="13" spans="1:6" x14ac:dyDescent="0.3">
      <c r="A13" s="24">
        <v>45246</v>
      </c>
      <c r="B13" s="25">
        <v>4.6575342465753428E-2</v>
      </c>
      <c r="C13" s="28">
        <v>5.4082989131595649E-2</v>
      </c>
    </row>
    <row r="14" spans="1:6" x14ac:dyDescent="0.3">
      <c r="A14" s="24">
        <v>45251</v>
      </c>
      <c r="B14" s="25">
        <v>6.0273972602739728E-2</v>
      </c>
      <c r="C14" s="28">
        <v>5.3701260556859864E-2</v>
      </c>
    </row>
    <row r="15" spans="1:6" x14ac:dyDescent="0.3">
      <c r="A15" s="24">
        <v>45254</v>
      </c>
      <c r="B15" s="25">
        <v>6.8493150684931503E-2</v>
      </c>
      <c r="C15" s="28">
        <v>5.3657158874345155E-2</v>
      </c>
    </row>
    <row r="16" spans="1:6" x14ac:dyDescent="0.3">
      <c r="A16" s="24">
        <v>45254</v>
      </c>
      <c r="B16" s="25">
        <v>6.8493150684931503E-2</v>
      </c>
      <c r="C16" s="28">
        <v>5.4323716457930007E-2</v>
      </c>
    </row>
    <row r="17" spans="1:3" x14ac:dyDescent="0.3">
      <c r="A17" s="24">
        <v>45258</v>
      </c>
      <c r="B17" s="25">
        <v>7.9452054794520555E-2</v>
      </c>
      <c r="C17" s="28">
        <v>5.3662778048291018E-2</v>
      </c>
    </row>
    <row r="18" spans="1:3" x14ac:dyDescent="0.3">
      <c r="A18" s="24">
        <v>45260</v>
      </c>
      <c r="B18" s="25">
        <v>8.4931506849315067E-2</v>
      </c>
      <c r="C18" s="28">
        <v>5.4011889902641011E-2</v>
      </c>
    </row>
    <row r="19" spans="1:3" x14ac:dyDescent="0.3">
      <c r="A19" s="24">
        <v>45260</v>
      </c>
      <c r="B19" s="25">
        <v>8.4931506849315067E-2</v>
      </c>
      <c r="C19" s="28">
        <v>5.3711421310449738E-2</v>
      </c>
    </row>
    <row r="20" spans="1:3" x14ac:dyDescent="0.3">
      <c r="A20" s="24">
        <v>45265</v>
      </c>
      <c r="B20" s="25">
        <v>9.8630136986301367E-2</v>
      </c>
      <c r="C20" s="28">
        <v>5.3705738951497342E-2</v>
      </c>
    </row>
    <row r="21" spans="1:3" x14ac:dyDescent="0.3">
      <c r="A21" s="24">
        <v>45267</v>
      </c>
      <c r="B21" s="25">
        <v>0.10410958904109589</v>
      </c>
      <c r="C21" s="28">
        <v>5.3912475782993727E-2</v>
      </c>
    </row>
    <row r="22" spans="1:3" x14ac:dyDescent="0.3">
      <c r="A22" s="24">
        <v>45267</v>
      </c>
      <c r="B22" s="25">
        <v>0.10410958904109589</v>
      </c>
      <c r="C22" s="28">
        <v>5.3764635551394657E-2</v>
      </c>
    </row>
    <row r="23" spans="1:3" x14ac:dyDescent="0.3">
      <c r="A23" s="24">
        <v>45272</v>
      </c>
      <c r="B23" s="25">
        <v>0.11780821917808219</v>
      </c>
      <c r="C23" s="28">
        <v>5.3758972888311787E-2</v>
      </c>
    </row>
    <row r="24" spans="1:3" x14ac:dyDescent="0.3">
      <c r="A24" s="24">
        <v>45274</v>
      </c>
      <c r="B24" s="25">
        <v>0.12328767123287671</v>
      </c>
      <c r="C24" s="28">
        <v>5.3940418384400571E-2</v>
      </c>
    </row>
    <row r="25" spans="1:3" x14ac:dyDescent="0.3">
      <c r="A25" s="24">
        <v>45274</v>
      </c>
      <c r="B25" s="25">
        <v>0.12328767123287671</v>
      </c>
      <c r="C25" s="28">
        <v>5.3751599608716845E-2</v>
      </c>
    </row>
    <row r="26" spans="1:3" x14ac:dyDescent="0.3">
      <c r="A26" s="24">
        <v>45279</v>
      </c>
      <c r="B26" s="25">
        <v>0.13698630136986301</v>
      </c>
      <c r="C26" s="28">
        <v>5.4016578888440719E-2</v>
      </c>
    </row>
    <row r="27" spans="1:3" x14ac:dyDescent="0.3">
      <c r="A27" s="24">
        <v>45281</v>
      </c>
      <c r="B27" s="25">
        <v>0.14246575342465753</v>
      </c>
      <c r="C27" s="28">
        <v>5.3881554476589412E-2</v>
      </c>
    </row>
    <row r="28" spans="1:3" x14ac:dyDescent="0.3">
      <c r="A28" s="24">
        <v>45286</v>
      </c>
      <c r="B28" s="25">
        <v>0.15616438356164383</v>
      </c>
      <c r="C28" s="28">
        <v>5.4198020449993049E-2</v>
      </c>
    </row>
    <row r="29" spans="1:3" x14ac:dyDescent="0.3">
      <c r="A29" s="24">
        <v>45288</v>
      </c>
      <c r="B29" s="25">
        <v>0.16164383561643836</v>
      </c>
      <c r="C29" s="28">
        <v>5.4073128455645762E-2</v>
      </c>
    </row>
    <row r="30" spans="1:3" x14ac:dyDescent="0.3">
      <c r="A30" s="24">
        <v>45293</v>
      </c>
      <c r="B30" s="25">
        <v>0.17534246575342466</v>
      </c>
      <c r="C30" s="28">
        <v>5.3919222574756918E-2</v>
      </c>
    </row>
    <row r="31" spans="1:3" x14ac:dyDescent="0.3">
      <c r="A31" s="24">
        <v>45295</v>
      </c>
      <c r="B31" s="25">
        <v>0.18082191780821918</v>
      </c>
      <c r="C31" s="28">
        <v>5.3947690990049632E-2</v>
      </c>
    </row>
    <row r="32" spans="1:3" x14ac:dyDescent="0.3">
      <c r="A32" s="24">
        <v>45300</v>
      </c>
      <c r="B32" s="25">
        <v>0.19452054794520549</v>
      </c>
      <c r="C32" s="28">
        <v>5.3814013802102587E-2</v>
      </c>
    </row>
    <row r="33" spans="1:3" x14ac:dyDescent="0.3">
      <c r="A33" s="24">
        <v>45302</v>
      </c>
      <c r="B33" s="25">
        <v>0.2</v>
      </c>
      <c r="C33" s="28">
        <v>5.3903966847519635E-2</v>
      </c>
    </row>
    <row r="34" spans="1:3" x14ac:dyDescent="0.3">
      <c r="A34" s="24">
        <v>45307</v>
      </c>
      <c r="B34" s="25">
        <v>0.21369863013698631</v>
      </c>
      <c r="C34" s="28">
        <v>5.394959113893668E-2</v>
      </c>
    </row>
    <row r="35" spans="1:3" x14ac:dyDescent="0.3">
      <c r="A35" s="24">
        <v>45309</v>
      </c>
      <c r="B35" s="25">
        <v>0.21917808219178081</v>
      </c>
      <c r="C35" s="28">
        <v>5.4034544537524688E-2</v>
      </c>
    </row>
    <row r="36" spans="1:3" x14ac:dyDescent="0.3">
      <c r="A36" s="24">
        <v>45314</v>
      </c>
      <c r="B36" s="25">
        <v>0.23287671232876711</v>
      </c>
      <c r="C36" s="28">
        <v>5.4167573901149721E-2</v>
      </c>
    </row>
    <row r="37" spans="1:3" x14ac:dyDescent="0.3">
      <c r="A37" s="24">
        <v>45316</v>
      </c>
      <c r="B37" s="25">
        <v>0.23835616438356164</v>
      </c>
      <c r="C37" s="28">
        <v>5.4268085096135926E-2</v>
      </c>
    </row>
    <row r="38" spans="1:3" x14ac:dyDescent="0.3">
      <c r="A38" s="24">
        <v>45321</v>
      </c>
      <c r="B38" s="25">
        <v>0.25205479452054796</v>
      </c>
      <c r="C38" s="28">
        <v>5.4057092560981221E-2</v>
      </c>
    </row>
    <row r="39" spans="1:3" x14ac:dyDescent="0.3">
      <c r="A39" s="24">
        <v>45323</v>
      </c>
      <c r="B39" s="25">
        <v>0.25753424657534246</v>
      </c>
      <c r="C39" s="28">
        <v>5.421935534479471E-2</v>
      </c>
    </row>
    <row r="40" spans="1:3" x14ac:dyDescent="0.3">
      <c r="A40" s="24">
        <v>45328</v>
      </c>
      <c r="B40" s="25">
        <v>0.27123287671232876</v>
      </c>
      <c r="C40" s="28">
        <v>5.4188149274149347E-2</v>
      </c>
    </row>
    <row r="41" spans="1:3" x14ac:dyDescent="0.3">
      <c r="A41" s="24">
        <v>45330</v>
      </c>
      <c r="B41" s="25">
        <v>0.27671232876712326</v>
      </c>
      <c r="C41" s="28">
        <v>5.3959525043471818E-2</v>
      </c>
    </row>
    <row r="42" spans="1:3" x14ac:dyDescent="0.3">
      <c r="A42" s="24">
        <v>45335</v>
      </c>
      <c r="B42" s="25">
        <v>0.29041095890410956</v>
      </c>
      <c r="C42" s="28">
        <v>5.4314313693558582E-2</v>
      </c>
    </row>
    <row r="43" spans="1:3" x14ac:dyDescent="0.3">
      <c r="A43" s="24">
        <v>45337</v>
      </c>
      <c r="B43" s="25">
        <v>0.29589041095890412</v>
      </c>
      <c r="C43" s="28">
        <v>5.4064870784979194E-2</v>
      </c>
    </row>
    <row r="44" spans="1:3" x14ac:dyDescent="0.3">
      <c r="A44" s="24">
        <v>45342</v>
      </c>
      <c r="B44" s="25">
        <v>0.30958904109589042</v>
      </c>
      <c r="C44" s="28">
        <v>5.4358237407907593E-2</v>
      </c>
    </row>
    <row r="45" spans="1:3" x14ac:dyDescent="0.3">
      <c r="A45" s="24">
        <v>45344</v>
      </c>
      <c r="B45" s="25">
        <v>0.31506849315068491</v>
      </c>
      <c r="C45" s="28">
        <v>5.4196202682661072E-2</v>
      </c>
    </row>
    <row r="46" spans="1:3" x14ac:dyDescent="0.3">
      <c r="A46" s="24">
        <v>45349</v>
      </c>
      <c r="B46" s="25">
        <v>0.32876712328767121</v>
      </c>
      <c r="C46" s="28">
        <v>5.451577619201943E-2</v>
      </c>
    </row>
    <row r="47" spans="1:3" x14ac:dyDescent="0.3">
      <c r="A47" s="24">
        <v>45351</v>
      </c>
      <c r="B47" s="25">
        <v>0.33424657534246577</v>
      </c>
      <c r="C47" s="28">
        <v>5.4172927487681682E-2</v>
      </c>
    </row>
    <row r="48" spans="1:3" x14ac:dyDescent="0.3">
      <c r="A48" s="24">
        <v>45358</v>
      </c>
      <c r="B48" s="25">
        <v>0.35342465753424657</v>
      </c>
      <c r="C48" s="28">
        <v>5.4258101874332457E-2</v>
      </c>
    </row>
    <row r="49" spans="1:6" x14ac:dyDescent="0.3">
      <c r="A49" s="24">
        <v>45365</v>
      </c>
      <c r="B49" s="25">
        <v>0.37260273972602742</v>
      </c>
      <c r="C49" s="28">
        <v>5.4260667623569438E-2</v>
      </c>
    </row>
    <row r="50" spans="1:6" x14ac:dyDescent="0.3">
      <c r="A50" s="24">
        <v>45372</v>
      </c>
      <c r="B50" s="25">
        <v>0.39178082191780822</v>
      </c>
      <c r="C50" s="28">
        <v>5.4361609959750645E-2</v>
      </c>
    </row>
    <row r="51" spans="1:6" x14ac:dyDescent="0.3">
      <c r="A51" s="24">
        <v>45379</v>
      </c>
      <c r="B51" s="25">
        <v>0.41095890410958902</v>
      </c>
      <c r="C51" s="28">
        <v>5.4467931366607235E-2</v>
      </c>
    </row>
    <row r="52" spans="1:6" x14ac:dyDescent="0.3">
      <c r="A52" s="24">
        <v>45386</v>
      </c>
      <c r="B52" s="25">
        <v>0.43013698630136987</v>
      </c>
      <c r="C52" s="28">
        <v>5.4418769414537126E-2</v>
      </c>
    </row>
    <row r="53" spans="1:6" x14ac:dyDescent="0.3">
      <c r="A53" s="24">
        <v>45393</v>
      </c>
      <c r="B53" s="25">
        <v>0.44931506849315067</v>
      </c>
      <c r="C53" s="28">
        <v>5.4281175851736571E-2</v>
      </c>
    </row>
    <row r="54" spans="1:6" x14ac:dyDescent="0.3">
      <c r="A54" s="24">
        <v>45400</v>
      </c>
      <c r="B54" s="25">
        <v>0.46849315068493153</v>
      </c>
      <c r="C54" s="28">
        <v>5.4403284113854374E-2</v>
      </c>
    </row>
    <row r="55" spans="1:6" x14ac:dyDescent="0.3">
      <c r="A55" s="24">
        <v>45407</v>
      </c>
      <c r="B55" s="25">
        <v>0.48767123287671232</v>
      </c>
      <c r="C55" s="28">
        <v>5.4608933090157116E-2</v>
      </c>
    </row>
    <row r="56" spans="1:6" x14ac:dyDescent="0.3">
      <c r="A56" s="24">
        <v>45428</v>
      </c>
      <c r="B56" s="25">
        <v>0.54520547945205478</v>
      </c>
      <c r="C56" s="28">
        <v>5.378711249770679E-2</v>
      </c>
    </row>
    <row r="57" spans="1:6" x14ac:dyDescent="0.3">
      <c r="A57" s="24">
        <v>45456</v>
      </c>
      <c r="B57" s="25">
        <v>0.62191780821917808</v>
      </c>
      <c r="C57" s="28">
        <v>5.3081900335579718E-2</v>
      </c>
    </row>
    <row r="58" spans="1:6" x14ac:dyDescent="0.3">
      <c r="A58" s="24">
        <v>45484</v>
      </c>
      <c r="B58" s="25">
        <v>0.69863013698630139</v>
      </c>
      <c r="C58" s="28">
        <v>5.3012601343326526E-2</v>
      </c>
    </row>
    <row r="59" spans="1:6" x14ac:dyDescent="0.3">
      <c r="A59" s="24">
        <v>45512</v>
      </c>
      <c r="B59" s="25">
        <v>0.77534246575342469</v>
      </c>
      <c r="C59" s="28">
        <v>5.3513011548860741E-2</v>
      </c>
    </row>
    <row r="60" spans="1:6" x14ac:dyDescent="0.3">
      <c r="A60" s="24">
        <v>45540</v>
      </c>
      <c r="B60" s="25">
        <v>0.852054794520548</v>
      </c>
      <c r="C60" s="28">
        <v>5.3523877832736724E-2</v>
      </c>
    </row>
    <row r="61" spans="1:6" x14ac:dyDescent="0.3">
      <c r="A61" s="47">
        <v>45568</v>
      </c>
      <c r="B61" s="48">
        <v>0.92876712328767119</v>
      </c>
      <c r="C61" s="49">
        <v>5.3475923298109816E-2</v>
      </c>
      <c r="D61" s="22"/>
      <c r="E61" s="22"/>
      <c r="F61" s="22"/>
    </row>
    <row r="62" spans="1:6" x14ac:dyDescent="0.3">
      <c r="A62" s="50">
        <v>45245</v>
      </c>
      <c r="B62" s="51">
        <v>4.3835616438356165E-2</v>
      </c>
      <c r="C62" s="52">
        <v>4.8642447616817817E-2</v>
      </c>
      <c r="D62" s="22"/>
      <c r="E62" s="22"/>
      <c r="F62" s="22"/>
    </row>
    <row r="63" spans="1:6" x14ac:dyDescent="0.3">
      <c r="A63" s="50">
        <v>45245</v>
      </c>
      <c r="B63" s="51">
        <v>4.3835616438356165E-2</v>
      </c>
      <c r="C63" s="52">
        <v>4.9099676085756092E-2</v>
      </c>
      <c r="D63" s="22"/>
      <c r="E63" s="22"/>
      <c r="F63" s="22"/>
    </row>
    <row r="64" spans="1:6" x14ac:dyDescent="0.3">
      <c r="A64" s="50">
        <v>45322</v>
      </c>
      <c r="B64" s="51">
        <v>0.25479452054794521</v>
      </c>
      <c r="C64" s="52">
        <v>5.2549156434847553E-2</v>
      </c>
      <c r="D64" s="22"/>
      <c r="E64" s="22"/>
      <c r="F64" s="22"/>
    </row>
    <row r="65" spans="1:6" x14ac:dyDescent="0.3">
      <c r="A65" s="50">
        <v>45337</v>
      </c>
      <c r="B65" s="51">
        <v>0.29589041095890412</v>
      </c>
      <c r="C65" s="52">
        <v>5.2588517713800173E-2</v>
      </c>
      <c r="D65" s="22"/>
      <c r="E65" s="22"/>
      <c r="F65" s="22"/>
    </row>
    <row r="66" spans="1:6" x14ac:dyDescent="0.3">
      <c r="A66" s="50">
        <v>45337</v>
      </c>
      <c r="B66" s="51">
        <v>0.29589041095890412</v>
      </c>
      <c r="C66" s="52">
        <v>5.2828810315992458E-2</v>
      </c>
      <c r="D66" s="22"/>
      <c r="E66" s="22"/>
      <c r="F66" s="22"/>
    </row>
    <row r="67" spans="1:6" x14ac:dyDescent="0.3">
      <c r="A67" s="50">
        <v>45412</v>
      </c>
      <c r="B67" s="51">
        <v>0.50136986301369868</v>
      </c>
      <c r="C67" s="52">
        <v>5.4449337608225311E-2</v>
      </c>
      <c r="D67" s="22"/>
      <c r="E67" s="22"/>
      <c r="F67" s="22"/>
    </row>
    <row r="68" spans="1:6" x14ac:dyDescent="0.3">
      <c r="A68" s="50">
        <v>45427</v>
      </c>
      <c r="B68" s="51">
        <v>0.54246575342465753</v>
      </c>
      <c r="C68" s="52">
        <v>5.4297543189127613E-2</v>
      </c>
      <c r="D68" s="22"/>
      <c r="E68" s="22"/>
      <c r="F68" s="22"/>
    </row>
    <row r="69" spans="1:6" x14ac:dyDescent="0.3">
      <c r="A69" s="50">
        <v>45427</v>
      </c>
      <c r="B69" s="51">
        <v>0.54246575342465753</v>
      </c>
      <c r="C69" s="52">
        <v>5.3955837759760872E-2</v>
      </c>
      <c r="D69" s="22"/>
      <c r="E69" s="22"/>
      <c r="F69" s="22"/>
    </row>
    <row r="70" spans="1:6" x14ac:dyDescent="0.3">
      <c r="A70" s="50">
        <v>45504</v>
      </c>
      <c r="B70" s="51">
        <v>0.75342465753424659</v>
      </c>
      <c r="C70" s="52">
        <v>5.4147356055721269E-2</v>
      </c>
      <c r="D70" s="22"/>
      <c r="E70" s="22"/>
      <c r="F70" s="22"/>
    </row>
    <row r="71" spans="1:6" x14ac:dyDescent="0.3">
      <c r="A71" s="50">
        <v>45519</v>
      </c>
      <c r="B71" s="51">
        <v>0.79452054794520544</v>
      </c>
      <c r="C71" s="52">
        <v>5.4069960243618959E-2</v>
      </c>
      <c r="D71" s="22"/>
      <c r="E71" s="22"/>
      <c r="F71" s="22"/>
    </row>
    <row r="72" spans="1:6" x14ac:dyDescent="0.3">
      <c r="A72" s="50">
        <v>45519</v>
      </c>
      <c r="B72" s="51">
        <v>0.79452054794520544</v>
      </c>
      <c r="C72" s="52">
        <v>5.3741535877886555E-2</v>
      </c>
      <c r="D72" s="22"/>
      <c r="E72" s="22"/>
      <c r="F72" s="22"/>
    </row>
    <row r="73" spans="1:6" x14ac:dyDescent="0.3">
      <c r="A73" s="50">
        <v>45611</v>
      </c>
      <c r="B73" s="51">
        <v>1.0465753424657533</v>
      </c>
      <c r="C73" s="52">
        <v>5.3052349465677912E-2</v>
      </c>
      <c r="D73" s="22"/>
      <c r="E73" s="22"/>
      <c r="F73" s="22"/>
    </row>
    <row r="74" spans="1:6" x14ac:dyDescent="0.3">
      <c r="A74" s="50">
        <v>45611</v>
      </c>
      <c r="B74" s="51">
        <v>1.0465753424657533</v>
      </c>
      <c r="C74" s="52">
        <v>5.0646411369693216E-2</v>
      </c>
      <c r="D74" s="22"/>
      <c r="E74" s="22"/>
      <c r="F74" s="22"/>
    </row>
    <row r="75" spans="1:6" x14ac:dyDescent="0.3">
      <c r="A75" s="50">
        <v>45611</v>
      </c>
      <c r="B75" s="51">
        <v>1.0465753424657533</v>
      </c>
      <c r="C75" s="52">
        <v>5.3431193381842941E-2</v>
      </c>
      <c r="D75" s="22"/>
      <c r="E75" s="22"/>
      <c r="F75" s="22"/>
    </row>
    <row r="76" spans="1:6" x14ac:dyDescent="0.3">
      <c r="A76" s="50">
        <v>45688</v>
      </c>
      <c r="B76" s="51">
        <v>1.2575342465753425</v>
      </c>
      <c r="C76" s="52">
        <v>5.3415099765196226E-2</v>
      </c>
      <c r="D76" s="22"/>
      <c r="E76" s="22"/>
      <c r="F76" s="22"/>
    </row>
    <row r="77" spans="1:6" x14ac:dyDescent="0.3">
      <c r="A77" s="50">
        <v>45703</v>
      </c>
      <c r="B77" s="51">
        <v>1.2986301369863014</v>
      </c>
      <c r="C77" s="52">
        <v>4.9726133198841602E-2</v>
      </c>
      <c r="D77" s="22"/>
      <c r="E77" s="22"/>
      <c r="F77" s="22"/>
    </row>
    <row r="78" spans="1:6" x14ac:dyDescent="0.3">
      <c r="A78" s="50">
        <v>45703</v>
      </c>
      <c r="B78" s="51">
        <v>1.2986301369863014</v>
      </c>
      <c r="C78" s="52">
        <v>5.1947137418826853E-2</v>
      </c>
      <c r="D78" s="22"/>
      <c r="E78" s="22"/>
      <c r="F78" s="22"/>
    </row>
    <row r="79" spans="1:6" x14ac:dyDescent="0.3">
      <c r="A79" s="50">
        <v>45703</v>
      </c>
      <c r="B79" s="51">
        <v>1.2986301369863014</v>
      </c>
      <c r="C79" s="52">
        <v>5.32498135684287E-2</v>
      </c>
      <c r="D79" s="22"/>
      <c r="E79" s="22"/>
      <c r="F79" s="22"/>
    </row>
    <row r="80" spans="1:6" x14ac:dyDescent="0.3">
      <c r="A80" s="50">
        <v>45792</v>
      </c>
      <c r="B80" s="51">
        <v>1.5424657534246575</v>
      </c>
      <c r="C80" s="52">
        <v>5.1097381099530423E-2</v>
      </c>
      <c r="D80" s="22"/>
      <c r="E80" s="22"/>
      <c r="F80" s="22"/>
    </row>
    <row r="81" spans="1:6" x14ac:dyDescent="0.3">
      <c r="A81" s="50">
        <v>45792</v>
      </c>
      <c r="B81" s="51">
        <v>1.5424657534246575</v>
      </c>
      <c r="C81" s="52">
        <v>5.2758501882890045E-2</v>
      </c>
      <c r="D81" s="22"/>
      <c r="E81" s="22"/>
      <c r="F81" s="22"/>
    </row>
    <row r="82" spans="1:6" x14ac:dyDescent="0.3">
      <c r="A82" s="50">
        <v>45869</v>
      </c>
      <c r="B82" s="51">
        <v>1.7534246575342465</v>
      </c>
      <c r="C82" s="52">
        <v>5.240631986701335E-2</v>
      </c>
      <c r="D82" s="22"/>
      <c r="E82" s="22"/>
      <c r="F82" s="22"/>
    </row>
    <row r="83" spans="1:6" x14ac:dyDescent="0.3">
      <c r="A83" s="50">
        <v>45869</v>
      </c>
      <c r="B83" s="51">
        <v>1.7534246575342465</v>
      </c>
      <c r="C83" s="52">
        <v>5.2278167831661358E-2</v>
      </c>
      <c r="D83" s="22"/>
      <c r="E83" s="22"/>
      <c r="F83" s="22"/>
    </row>
    <row r="84" spans="1:6" x14ac:dyDescent="0.3">
      <c r="A84" s="50">
        <v>45884</v>
      </c>
      <c r="B84" s="51">
        <v>1.7945205479452055</v>
      </c>
      <c r="C84" s="52">
        <v>5.1955011586098929E-2</v>
      </c>
      <c r="D84" s="22"/>
      <c r="E84" s="22"/>
      <c r="F84" s="22"/>
    </row>
    <row r="85" spans="1:6" x14ac:dyDescent="0.3">
      <c r="A85" s="50">
        <v>45884</v>
      </c>
      <c r="B85" s="51">
        <v>1.7945205479452055</v>
      </c>
      <c r="C85" s="52">
        <v>5.0327195029923964E-2</v>
      </c>
      <c r="D85" s="22"/>
      <c r="E85" s="22"/>
      <c r="F85" s="22"/>
    </row>
    <row r="86" spans="1:6" x14ac:dyDescent="0.3">
      <c r="A86" s="50">
        <v>45884</v>
      </c>
      <c r="B86" s="51">
        <v>1.7945205479452055</v>
      </c>
      <c r="C86" s="52">
        <v>5.0418690795379528E-2</v>
      </c>
      <c r="D86" s="22"/>
      <c r="E86" s="22"/>
      <c r="F86" s="22"/>
    </row>
    <row r="87" spans="1:6" x14ac:dyDescent="0.3">
      <c r="A87" s="50">
        <v>45976</v>
      </c>
      <c r="B87" s="51">
        <v>2.0465753424657533</v>
      </c>
      <c r="C87" s="52">
        <v>5.1399946386418358E-2</v>
      </c>
      <c r="D87" s="22"/>
      <c r="E87" s="22"/>
      <c r="F87" s="22"/>
    </row>
    <row r="88" spans="1:6" x14ac:dyDescent="0.3">
      <c r="A88" s="50">
        <v>45976</v>
      </c>
      <c r="B88" s="51">
        <v>2.0465753424657533</v>
      </c>
      <c r="C88" s="52">
        <v>4.9638952279780671E-2</v>
      </c>
      <c r="D88" s="22"/>
      <c r="E88" s="22"/>
      <c r="F88" s="22"/>
    </row>
    <row r="89" spans="1:6" x14ac:dyDescent="0.3">
      <c r="A89" s="50">
        <v>46006</v>
      </c>
      <c r="B89" s="51">
        <v>2.128767123287671</v>
      </c>
      <c r="C89" s="52">
        <v>5.0256345063259357E-2</v>
      </c>
      <c r="D89" s="22"/>
      <c r="E89" s="22"/>
      <c r="F89" s="22"/>
    </row>
    <row r="90" spans="1:6" x14ac:dyDescent="0.3">
      <c r="A90" s="50">
        <v>46053</v>
      </c>
      <c r="B90" s="51">
        <v>2.2575342465753425</v>
      </c>
      <c r="C90" s="52">
        <v>5.0965950488339733E-2</v>
      </c>
      <c r="D90" s="22"/>
      <c r="E90" s="22"/>
      <c r="F90" s="22"/>
    </row>
    <row r="91" spans="1:6" x14ac:dyDescent="0.3">
      <c r="A91" s="50">
        <v>46068</v>
      </c>
      <c r="B91" s="51">
        <v>2.2986301369863016</v>
      </c>
      <c r="C91" s="52">
        <v>4.9021237839654515E-2</v>
      </c>
      <c r="D91" s="22"/>
      <c r="E91" s="22"/>
      <c r="F91" s="22"/>
    </row>
    <row r="92" spans="1:6" x14ac:dyDescent="0.3">
      <c r="A92" s="50">
        <v>46068</v>
      </c>
      <c r="B92" s="51">
        <v>2.2986301369863016</v>
      </c>
      <c r="C92" s="52">
        <v>5.0961109439173667E-2</v>
      </c>
      <c r="D92" s="22"/>
      <c r="E92" s="22"/>
      <c r="F92" s="22"/>
    </row>
    <row r="93" spans="1:6" x14ac:dyDescent="0.3">
      <c r="A93" s="50">
        <v>46068</v>
      </c>
      <c r="B93" s="51">
        <v>2.2986301369863016</v>
      </c>
      <c r="C93" s="52">
        <v>4.923797637362113E-2</v>
      </c>
      <c r="D93" s="22"/>
      <c r="E93" s="22"/>
      <c r="F93" s="22"/>
    </row>
    <row r="94" spans="1:6" x14ac:dyDescent="0.3">
      <c r="A94" s="50">
        <v>46096</v>
      </c>
      <c r="B94" s="51">
        <v>2.3753424657534246</v>
      </c>
      <c r="C94" s="52">
        <v>4.9729658275400122E-2</v>
      </c>
      <c r="D94" s="22"/>
      <c r="E94" s="22"/>
      <c r="F94" s="22"/>
    </row>
    <row r="95" spans="1:6" x14ac:dyDescent="0.3">
      <c r="A95" s="50">
        <v>46157</v>
      </c>
      <c r="B95" s="51">
        <v>2.5424657534246577</v>
      </c>
      <c r="C95" s="52">
        <v>5.0623594190981842E-2</v>
      </c>
      <c r="D95" s="22"/>
      <c r="E95" s="22"/>
      <c r="F95" s="22"/>
    </row>
    <row r="96" spans="1:6" x14ac:dyDescent="0.3">
      <c r="A96" s="50">
        <v>46157</v>
      </c>
      <c r="B96" s="51">
        <v>2.5424657534246577</v>
      </c>
      <c r="C96" s="52">
        <v>4.8784838402002505E-2</v>
      </c>
      <c r="D96" s="22"/>
      <c r="E96" s="22"/>
      <c r="F96" s="22"/>
    </row>
    <row r="97" spans="1:6" x14ac:dyDescent="0.3">
      <c r="A97" s="50">
        <v>46234</v>
      </c>
      <c r="B97" s="51">
        <v>2.7534246575342465</v>
      </c>
      <c r="C97" s="52">
        <v>4.8357454920156785E-2</v>
      </c>
      <c r="D97" s="22"/>
      <c r="E97" s="22"/>
      <c r="F97" s="22"/>
    </row>
    <row r="98" spans="1:6" x14ac:dyDescent="0.3">
      <c r="A98" s="50">
        <v>46249</v>
      </c>
      <c r="B98" s="51">
        <v>2.7945205479452055</v>
      </c>
      <c r="C98" s="52">
        <v>4.8239577637159116E-2</v>
      </c>
      <c r="D98" s="22"/>
      <c r="E98" s="22"/>
      <c r="F98" s="22"/>
    </row>
    <row r="99" spans="1:6" x14ac:dyDescent="0.3">
      <c r="A99" s="50">
        <v>46249</v>
      </c>
      <c r="B99" s="51">
        <v>2.7945205479452055</v>
      </c>
      <c r="C99" s="52">
        <v>4.8346059678890156E-2</v>
      </c>
      <c r="D99" s="22"/>
      <c r="E99" s="22"/>
      <c r="F99" s="22"/>
    </row>
    <row r="100" spans="1:6" x14ac:dyDescent="0.3">
      <c r="A100" s="50">
        <v>46310</v>
      </c>
      <c r="B100" s="51">
        <v>2.9616438356164383</v>
      </c>
      <c r="C100" s="52">
        <v>4.9051933967004878E-2</v>
      </c>
      <c r="D100" s="22"/>
      <c r="E100" s="22"/>
      <c r="F100" s="22"/>
    </row>
    <row r="101" spans="1:6" x14ac:dyDescent="0.3">
      <c r="A101" s="50">
        <v>46341</v>
      </c>
      <c r="B101" s="51">
        <v>3.0465753424657533</v>
      </c>
      <c r="C101" s="52">
        <v>4.8176376993710669E-2</v>
      </c>
      <c r="D101" s="22"/>
      <c r="E101" s="22"/>
      <c r="F101" s="22"/>
    </row>
    <row r="102" spans="1:6" x14ac:dyDescent="0.3">
      <c r="A102" s="50">
        <v>46341</v>
      </c>
      <c r="B102" s="51">
        <v>3.0465753424657533</v>
      </c>
      <c r="C102" s="52">
        <v>4.8088959013542945E-2</v>
      </c>
      <c r="D102" s="22"/>
      <c r="E102" s="22"/>
      <c r="F102" s="22"/>
    </row>
    <row r="103" spans="1:6" x14ac:dyDescent="0.3">
      <c r="A103" s="50">
        <v>46418</v>
      </c>
      <c r="B103" s="51">
        <v>3.2575342465753425</v>
      </c>
      <c r="C103" s="52">
        <v>4.7883309784416947E-2</v>
      </c>
      <c r="D103" s="22"/>
      <c r="E103" s="22"/>
      <c r="F103" s="22"/>
    </row>
    <row r="104" spans="1:6" x14ac:dyDescent="0.3">
      <c r="A104" s="50">
        <v>46433</v>
      </c>
      <c r="B104" s="51">
        <v>3.2986301369863016</v>
      </c>
      <c r="C104" s="52">
        <v>4.777790202556785E-2</v>
      </c>
      <c r="D104" s="22"/>
      <c r="E104" s="22"/>
      <c r="F104" s="22"/>
    </row>
    <row r="105" spans="1:6" x14ac:dyDescent="0.3">
      <c r="A105" s="50">
        <v>46433</v>
      </c>
      <c r="B105" s="51">
        <v>3.2986301369863016</v>
      </c>
      <c r="C105" s="52">
        <v>4.7808070436113424E-2</v>
      </c>
      <c r="D105" s="22"/>
      <c r="E105" s="22"/>
      <c r="F105" s="22"/>
    </row>
    <row r="106" spans="1:6" x14ac:dyDescent="0.3">
      <c r="A106" s="50">
        <v>46522</v>
      </c>
      <c r="B106" s="51">
        <v>3.5424657534246577</v>
      </c>
      <c r="C106" s="52">
        <v>4.7972381659009813E-2</v>
      </c>
      <c r="D106" s="22"/>
      <c r="E106" s="22"/>
      <c r="F106" s="22"/>
    </row>
    <row r="107" spans="1:6" x14ac:dyDescent="0.3">
      <c r="A107" s="50">
        <v>46614</v>
      </c>
      <c r="B107" s="51">
        <v>3.7945205479452055</v>
      </c>
      <c r="C107" s="52">
        <v>4.7878977535475237E-2</v>
      </c>
      <c r="D107" s="22"/>
      <c r="E107" s="22"/>
      <c r="F107" s="22"/>
    </row>
    <row r="108" spans="1:6" x14ac:dyDescent="0.3">
      <c r="A108" s="50">
        <v>46614</v>
      </c>
      <c r="B108" s="51">
        <v>3.7945205479452055</v>
      </c>
      <c r="C108" s="52">
        <v>4.7909003231723646E-2</v>
      </c>
      <c r="D108" s="22"/>
      <c r="E108" s="22"/>
      <c r="F108" s="22"/>
    </row>
    <row r="109" spans="1:6" x14ac:dyDescent="0.3">
      <c r="A109" s="50">
        <v>46706</v>
      </c>
      <c r="B109" s="51">
        <v>4.0465753424657533</v>
      </c>
      <c r="C109" s="52">
        <v>4.7555907217875427E-2</v>
      </c>
      <c r="D109" s="22"/>
      <c r="E109" s="22"/>
      <c r="F109" s="22"/>
    </row>
    <row r="110" spans="1:6" x14ac:dyDescent="0.3">
      <c r="A110" s="50">
        <v>46706</v>
      </c>
      <c r="B110" s="51">
        <v>4.0465753424657533</v>
      </c>
      <c r="C110" s="52">
        <v>4.7755196583240664E-2</v>
      </c>
      <c r="D110" s="22"/>
      <c r="E110" s="22"/>
      <c r="F110" s="22"/>
    </row>
    <row r="111" spans="1:6" x14ac:dyDescent="0.3">
      <c r="A111" s="50">
        <v>46798</v>
      </c>
      <c r="B111" s="51">
        <v>4.2986301369863016</v>
      </c>
      <c r="C111" s="52">
        <v>4.7704551271829335E-2</v>
      </c>
      <c r="D111" s="22"/>
      <c r="E111" s="22"/>
      <c r="F111" s="22"/>
    </row>
    <row r="112" spans="1:6" x14ac:dyDescent="0.3">
      <c r="A112" s="50">
        <v>46888</v>
      </c>
      <c r="B112" s="51">
        <v>4.5452054794520551</v>
      </c>
      <c r="C112" s="52">
        <v>4.771254332448864E-2</v>
      </c>
      <c r="D112" s="22"/>
      <c r="E112" s="22"/>
      <c r="F112" s="22"/>
    </row>
    <row r="113" spans="1:6" x14ac:dyDescent="0.3">
      <c r="A113" s="50">
        <v>46980</v>
      </c>
      <c r="B113" s="51">
        <v>4.7972602739726025</v>
      </c>
      <c r="C113" s="52">
        <v>4.7663131537287455E-2</v>
      </c>
      <c r="D113" s="22"/>
      <c r="E113" s="22"/>
      <c r="F113" s="22"/>
    </row>
    <row r="114" spans="1:6" x14ac:dyDescent="0.3">
      <c r="A114" s="50">
        <v>46980</v>
      </c>
      <c r="B114" s="51">
        <v>4.7972602739726025</v>
      </c>
      <c r="C114" s="52">
        <v>4.7840059828331456E-2</v>
      </c>
      <c r="D114" s="22"/>
      <c r="E114" s="22"/>
      <c r="F114" s="22"/>
    </row>
    <row r="115" spans="1:6" x14ac:dyDescent="0.3">
      <c r="A115" s="50">
        <v>47026</v>
      </c>
      <c r="B115" s="51">
        <v>4.9232876712328766</v>
      </c>
      <c r="C115" s="52">
        <v>4.8584753240015058E-2</v>
      </c>
      <c r="D115" s="22"/>
      <c r="E115" s="22"/>
      <c r="F115" s="22"/>
    </row>
    <row r="116" spans="1:6" x14ac:dyDescent="0.3">
      <c r="A116" s="50">
        <v>47072</v>
      </c>
      <c r="B116" s="51">
        <v>5.0493150684931507</v>
      </c>
      <c r="C116" s="52">
        <v>4.7980573531052291E-2</v>
      </c>
      <c r="D116" s="22"/>
      <c r="E116" s="22"/>
      <c r="F116" s="22"/>
    </row>
    <row r="117" spans="1:6" x14ac:dyDescent="0.3">
      <c r="A117" s="50">
        <v>47072</v>
      </c>
      <c r="B117" s="51">
        <v>5.0493150684931507</v>
      </c>
      <c r="C117" s="52">
        <v>4.7772503551402883E-2</v>
      </c>
      <c r="D117" s="22"/>
      <c r="E117" s="22"/>
      <c r="F117" s="22"/>
    </row>
    <row r="118" spans="1:6" x14ac:dyDescent="0.3">
      <c r="A118" s="50">
        <v>47164</v>
      </c>
      <c r="B118" s="51">
        <v>5.3013698630136989</v>
      </c>
      <c r="C118" s="52">
        <v>4.8107225448607793E-2</v>
      </c>
      <c r="D118" s="22"/>
      <c r="E118" s="22"/>
      <c r="F118" s="22"/>
    </row>
    <row r="119" spans="1:6" x14ac:dyDescent="0.3">
      <c r="A119" s="50">
        <v>47164</v>
      </c>
      <c r="B119" s="51">
        <v>5.3013698630136989</v>
      </c>
      <c r="C119" s="52">
        <v>4.8039077714917278E-2</v>
      </c>
      <c r="D119" s="22"/>
      <c r="E119" s="22"/>
      <c r="F119" s="22"/>
    </row>
    <row r="120" spans="1:6" x14ac:dyDescent="0.3">
      <c r="A120" s="50">
        <v>47253</v>
      </c>
      <c r="B120" s="51">
        <v>5.5452054794520551</v>
      </c>
      <c r="C120" s="52">
        <v>4.8129230783437227E-2</v>
      </c>
      <c r="D120" s="22"/>
      <c r="E120" s="22"/>
      <c r="F120" s="22"/>
    </row>
    <row r="121" spans="1:6" x14ac:dyDescent="0.3">
      <c r="A121" s="50">
        <v>47345</v>
      </c>
      <c r="B121" s="51">
        <v>5.7972602739726025</v>
      </c>
      <c r="C121" s="52">
        <v>4.8259594215531755E-2</v>
      </c>
      <c r="D121" s="22"/>
      <c r="E121" s="22"/>
      <c r="F121" s="22"/>
    </row>
    <row r="122" spans="1:6" x14ac:dyDescent="0.3">
      <c r="A122" s="50">
        <v>47345</v>
      </c>
      <c r="B122" s="51">
        <v>5.7972602739726025</v>
      </c>
      <c r="C122" s="52">
        <v>4.7710550471068251E-2</v>
      </c>
      <c r="D122" s="22"/>
      <c r="E122" s="22"/>
      <c r="F122" s="22"/>
    </row>
    <row r="123" spans="1:6" x14ac:dyDescent="0.3">
      <c r="A123" s="50">
        <v>47437</v>
      </c>
      <c r="B123" s="51">
        <v>6.0493150684931507</v>
      </c>
      <c r="C123" s="52">
        <v>4.7579284430359588E-2</v>
      </c>
      <c r="D123" s="22"/>
      <c r="E123" s="22"/>
      <c r="F123" s="22"/>
    </row>
    <row r="124" spans="1:6" x14ac:dyDescent="0.3">
      <c r="A124" s="50">
        <v>47529</v>
      </c>
      <c r="B124" s="51">
        <v>6.3013698630136989</v>
      </c>
      <c r="C124" s="52">
        <v>4.8137237905925147E-2</v>
      </c>
      <c r="D124" s="22"/>
      <c r="E124" s="22"/>
      <c r="F124" s="22"/>
    </row>
    <row r="125" spans="1:6" x14ac:dyDescent="0.3">
      <c r="A125" s="50">
        <v>47618</v>
      </c>
      <c r="B125" s="51">
        <v>6.5452054794520551</v>
      </c>
      <c r="C125" s="52">
        <v>4.8173707281426524E-2</v>
      </c>
      <c r="D125" s="22"/>
      <c r="E125" s="22"/>
      <c r="F125" s="22"/>
    </row>
    <row r="126" spans="1:6" x14ac:dyDescent="0.3">
      <c r="A126" s="50">
        <v>47618</v>
      </c>
      <c r="B126" s="51">
        <v>6.5452054794520551</v>
      </c>
      <c r="C126" s="52">
        <v>4.8345526110347224E-2</v>
      </c>
      <c r="D126" s="22"/>
      <c r="E126" s="22"/>
      <c r="F126" s="22"/>
    </row>
    <row r="127" spans="1:6" x14ac:dyDescent="0.3">
      <c r="A127" s="50">
        <v>47710</v>
      </c>
      <c r="B127" s="51">
        <v>6.7972602739726025</v>
      </c>
      <c r="C127" s="52">
        <v>4.8161437539567163E-2</v>
      </c>
      <c r="D127" s="22"/>
      <c r="E127" s="22"/>
      <c r="F127" s="22"/>
    </row>
    <row r="128" spans="1:6" x14ac:dyDescent="0.3">
      <c r="A128" s="50">
        <v>47756</v>
      </c>
      <c r="B128" s="51">
        <v>6.9232876712328766</v>
      </c>
      <c r="C128" s="52">
        <v>4.9286339417113328E-2</v>
      </c>
      <c r="D128" s="22"/>
      <c r="E128" s="22"/>
      <c r="F128" s="22"/>
    </row>
    <row r="129" spans="1:6" x14ac:dyDescent="0.3">
      <c r="A129" s="50">
        <v>47802</v>
      </c>
      <c r="B129" s="51">
        <v>7.0493150684931507</v>
      </c>
      <c r="C129" s="52">
        <v>4.7784969913661338E-2</v>
      </c>
      <c r="D129" s="22"/>
      <c r="E129" s="22"/>
      <c r="F129" s="22"/>
    </row>
    <row r="130" spans="1:6" x14ac:dyDescent="0.3">
      <c r="A130" s="50">
        <v>47894</v>
      </c>
      <c r="B130" s="51">
        <v>7.3013698630136989</v>
      </c>
      <c r="C130" s="52">
        <v>4.7396592650873565E-2</v>
      </c>
      <c r="D130" s="22"/>
      <c r="E130" s="22"/>
      <c r="F130" s="22"/>
    </row>
    <row r="131" spans="1:6" x14ac:dyDescent="0.3">
      <c r="A131" s="50">
        <v>47894</v>
      </c>
      <c r="B131" s="51">
        <v>7.3013698630136989</v>
      </c>
      <c r="C131" s="52">
        <v>4.7568998082689759E-2</v>
      </c>
      <c r="D131" s="22"/>
      <c r="E131" s="22"/>
      <c r="F131" s="22"/>
    </row>
    <row r="132" spans="1:6" x14ac:dyDescent="0.3">
      <c r="A132" s="50">
        <v>47983</v>
      </c>
      <c r="B132" s="51">
        <v>7.5452054794520551</v>
      </c>
      <c r="C132" s="52">
        <v>4.7980793229949935E-2</v>
      </c>
      <c r="D132" s="22"/>
      <c r="E132" s="22"/>
      <c r="F132" s="22"/>
    </row>
    <row r="133" spans="1:6" x14ac:dyDescent="0.3">
      <c r="A133" s="50">
        <v>48075</v>
      </c>
      <c r="B133" s="51">
        <v>7.7972602739726025</v>
      </c>
      <c r="C133" s="52">
        <v>4.8114209243052292E-2</v>
      </c>
      <c r="D133" s="22"/>
      <c r="E133" s="22"/>
      <c r="F133" s="22"/>
    </row>
    <row r="134" spans="1:6" x14ac:dyDescent="0.3">
      <c r="A134" s="50">
        <v>48167</v>
      </c>
      <c r="B134" s="51">
        <v>8.0493150684931507</v>
      </c>
      <c r="C134" s="52">
        <v>4.8191385610955845E-2</v>
      </c>
      <c r="D134" s="22"/>
      <c r="E134" s="22"/>
      <c r="F134" s="22"/>
    </row>
    <row r="135" spans="1:6" x14ac:dyDescent="0.3">
      <c r="A135" s="50">
        <v>48259</v>
      </c>
      <c r="B135" s="51">
        <v>8.3013698630136989</v>
      </c>
      <c r="C135" s="52">
        <v>4.8257630599230175E-2</v>
      </c>
      <c r="D135" s="22"/>
      <c r="E135" s="22"/>
      <c r="F135" s="22"/>
    </row>
    <row r="136" spans="1:6" x14ac:dyDescent="0.3">
      <c r="A136" s="50">
        <v>48349</v>
      </c>
      <c r="B136" s="51">
        <v>8.5479452054794525</v>
      </c>
      <c r="C136" s="52">
        <v>4.8364741223658671E-2</v>
      </c>
      <c r="D136" s="22"/>
      <c r="E136" s="22"/>
      <c r="F136" s="22"/>
    </row>
    <row r="137" spans="1:6" x14ac:dyDescent="0.3">
      <c r="A137" s="50">
        <v>48441</v>
      </c>
      <c r="B137" s="51">
        <v>8.8000000000000007</v>
      </c>
      <c r="C137" s="52">
        <v>4.8351921779910996E-2</v>
      </c>
      <c r="D137" s="22"/>
      <c r="E137" s="22"/>
      <c r="F137" s="22"/>
    </row>
    <row r="138" spans="1:6" x14ac:dyDescent="0.3">
      <c r="A138" s="50">
        <v>48533</v>
      </c>
      <c r="B138" s="51">
        <v>9.0520547945205472</v>
      </c>
      <c r="C138" s="52">
        <v>4.8263750949383996E-2</v>
      </c>
      <c r="D138" s="22"/>
      <c r="E138" s="22"/>
      <c r="F138" s="22"/>
    </row>
    <row r="139" spans="1:6" x14ac:dyDescent="0.3">
      <c r="A139" s="50">
        <v>48625</v>
      </c>
      <c r="B139" s="51">
        <v>9.3041095890410954</v>
      </c>
      <c r="C139" s="52">
        <v>4.8147348018424616E-2</v>
      </c>
      <c r="D139" s="22"/>
      <c r="E139" s="22"/>
      <c r="F139" s="22"/>
    </row>
    <row r="140" spans="1:6" x14ac:dyDescent="0.3">
      <c r="A140" s="50">
        <v>48806</v>
      </c>
      <c r="B140" s="51">
        <v>9.8000000000000007</v>
      </c>
      <c r="C140" s="52">
        <v>4.8061645875440727E-2</v>
      </c>
      <c r="D140" s="22"/>
      <c r="E140" s="22"/>
      <c r="F140" s="22"/>
    </row>
    <row r="141" spans="1:6" x14ac:dyDescent="0.3">
      <c r="A141" s="50">
        <v>49720</v>
      </c>
      <c r="B141" s="51">
        <v>12.304109589041095</v>
      </c>
      <c r="C141" s="52">
        <v>4.7505836306522206E-2</v>
      </c>
      <c r="D141" s="22"/>
      <c r="E141" s="22"/>
      <c r="F141" s="22"/>
    </row>
    <row r="142" spans="1:6" x14ac:dyDescent="0.3">
      <c r="A142" s="50">
        <v>50086</v>
      </c>
      <c r="B142" s="51">
        <v>13.306849315068494</v>
      </c>
      <c r="C142" s="52">
        <v>4.798977537612141E-2</v>
      </c>
      <c r="D142" s="22"/>
      <c r="E142" s="22"/>
      <c r="F142" s="22"/>
    </row>
    <row r="143" spans="1:6" x14ac:dyDescent="0.3">
      <c r="A143" s="50">
        <v>50175</v>
      </c>
      <c r="B143" s="51">
        <v>13.550684931506849</v>
      </c>
      <c r="C143" s="52">
        <v>4.8475981791475373E-2</v>
      </c>
      <c r="D143" s="22"/>
      <c r="E143" s="22"/>
      <c r="F143" s="22"/>
    </row>
    <row r="144" spans="1:6" x14ac:dyDescent="0.3">
      <c r="A144" s="50">
        <v>50451</v>
      </c>
      <c r="B144" s="51">
        <v>14.306849315068494</v>
      </c>
      <c r="C144" s="52">
        <v>4.9378112059926524E-2</v>
      </c>
      <c r="D144" s="22"/>
      <c r="E144" s="22"/>
      <c r="F144" s="22"/>
    </row>
    <row r="145" spans="1:6" x14ac:dyDescent="0.3">
      <c r="A145" s="50">
        <v>50540</v>
      </c>
      <c r="B145" s="51">
        <v>14.550684931506849</v>
      </c>
      <c r="C145" s="52">
        <v>4.9826481510767441E-2</v>
      </c>
      <c r="D145" s="22"/>
      <c r="E145" s="22"/>
      <c r="F145" s="22"/>
    </row>
    <row r="146" spans="1:6" x14ac:dyDescent="0.3">
      <c r="A146" s="50">
        <v>50816</v>
      </c>
      <c r="B146" s="51">
        <v>15.306849315068494</v>
      </c>
      <c r="C146" s="52">
        <v>5.0597440424095981E-2</v>
      </c>
      <c r="D146" s="22"/>
      <c r="E146" s="22"/>
      <c r="F146" s="22"/>
    </row>
    <row r="147" spans="1:6" x14ac:dyDescent="0.3">
      <c r="A147" s="50">
        <v>50905</v>
      </c>
      <c r="B147" s="51">
        <v>15.550684931506849</v>
      </c>
      <c r="C147" s="52">
        <v>5.0893757158072692E-2</v>
      </c>
      <c r="D147" s="22"/>
      <c r="E147" s="22"/>
      <c r="F147" s="22"/>
    </row>
    <row r="148" spans="1:6" x14ac:dyDescent="0.3">
      <c r="A148" s="50">
        <v>50997</v>
      </c>
      <c r="B148" s="51">
        <v>15.802739726027397</v>
      </c>
      <c r="C148" s="52">
        <v>5.1023803001549566E-2</v>
      </c>
      <c r="D148" s="22"/>
      <c r="E148" s="22"/>
      <c r="F148" s="22"/>
    </row>
    <row r="149" spans="1:6" x14ac:dyDescent="0.3">
      <c r="A149" s="50">
        <v>51089</v>
      </c>
      <c r="B149" s="51">
        <v>16.054794520547944</v>
      </c>
      <c r="C149" s="52">
        <v>5.1207689854496981E-2</v>
      </c>
      <c r="D149" s="22"/>
      <c r="E149" s="22"/>
      <c r="F149" s="22"/>
    </row>
    <row r="150" spans="1:6" x14ac:dyDescent="0.3">
      <c r="A150" s="50">
        <v>51181</v>
      </c>
      <c r="B150" s="51">
        <v>16.306849315068494</v>
      </c>
      <c r="C150" s="52">
        <v>5.1223780819092089E-2</v>
      </c>
      <c r="D150" s="22"/>
      <c r="E150" s="22"/>
      <c r="F150" s="22"/>
    </row>
    <row r="151" spans="1:6" x14ac:dyDescent="0.3">
      <c r="A151" s="50">
        <v>51271</v>
      </c>
      <c r="B151" s="51">
        <v>16.553424657534247</v>
      </c>
      <c r="C151" s="52">
        <v>5.199256482066545E-2</v>
      </c>
      <c r="D151" s="22"/>
      <c r="E151" s="22"/>
      <c r="F151" s="22"/>
    </row>
    <row r="152" spans="1:6" x14ac:dyDescent="0.3">
      <c r="A152" s="50">
        <v>51271</v>
      </c>
      <c r="B152" s="51">
        <v>16.553424657534247</v>
      </c>
      <c r="C152" s="52">
        <v>5.1413225031298151E-2</v>
      </c>
      <c r="D152" s="22"/>
      <c r="E152" s="22"/>
      <c r="F152" s="22"/>
    </row>
    <row r="153" spans="1:6" x14ac:dyDescent="0.3">
      <c r="A153" s="50">
        <v>51363</v>
      </c>
      <c r="B153" s="51">
        <v>16.805479452054794</v>
      </c>
      <c r="C153" s="52">
        <v>5.1640648985009543E-2</v>
      </c>
      <c r="D153" s="22"/>
      <c r="E153" s="22"/>
      <c r="F153" s="22"/>
    </row>
    <row r="154" spans="1:6" x14ac:dyDescent="0.3">
      <c r="A154" s="50">
        <v>51363</v>
      </c>
      <c r="B154" s="51">
        <v>16.805479452054794</v>
      </c>
      <c r="C154" s="52">
        <v>5.2054507749234681E-2</v>
      </c>
      <c r="D154" s="22"/>
      <c r="E154" s="22"/>
      <c r="F154" s="22"/>
    </row>
    <row r="155" spans="1:6" x14ac:dyDescent="0.3">
      <c r="A155" s="50">
        <v>51455</v>
      </c>
      <c r="B155" s="51">
        <v>17.057534246575344</v>
      </c>
      <c r="C155" s="52">
        <v>5.2150773499112103E-2</v>
      </c>
      <c r="D155" s="22"/>
      <c r="E155" s="22"/>
      <c r="F155" s="22"/>
    </row>
    <row r="156" spans="1:6" x14ac:dyDescent="0.3">
      <c r="A156" s="50">
        <v>51455</v>
      </c>
      <c r="B156" s="51">
        <v>17.057534246575344</v>
      </c>
      <c r="C156" s="52">
        <v>5.1635056645542576E-2</v>
      </c>
      <c r="D156" s="22"/>
      <c r="E156" s="22"/>
      <c r="F156" s="22"/>
    </row>
    <row r="157" spans="1:6" x14ac:dyDescent="0.3">
      <c r="A157" s="50">
        <v>51547</v>
      </c>
      <c r="B157" s="51">
        <v>17.30958904109589</v>
      </c>
      <c r="C157" s="52">
        <v>5.2073170085672339E-2</v>
      </c>
      <c r="D157" s="22"/>
      <c r="E157" s="22"/>
      <c r="F157" s="22"/>
    </row>
    <row r="158" spans="1:6" x14ac:dyDescent="0.3">
      <c r="A158" s="50">
        <v>51547</v>
      </c>
      <c r="B158" s="51">
        <v>17.30958904109589</v>
      </c>
      <c r="C158" s="52">
        <v>5.1561777107716485E-2</v>
      </c>
      <c r="D158" s="22"/>
      <c r="E158" s="22"/>
      <c r="F158" s="22"/>
    </row>
    <row r="159" spans="1:6" x14ac:dyDescent="0.3">
      <c r="A159" s="50">
        <v>51636</v>
      </c>
      <c r="B159" s="51">
        <v>17.553424657534247</v>
      </c>
      <c r="C159" s="52">
        <v>5.2096949188640572E-2</v>
      </c>
      <c r="D159" s="22"/>
      <c r="E159" s="22"/>
      <c r="F159" s="22"/>
    </row>
    <row r="160" spans="1:6" x14ac:dyDescent="0.3">
      <c r="A160" s="50">
        <v>51636</v>
      </c>
      <c r="B160" s="51">
        <v>17.553424657534247</v>
      </c>
      <c r="C160" s="52">
        <v>5.1695331318294818E-2</v>
      </c>
      <c r="D160" s="22"/>
      <c r="E160" s="22"/>
      <c r="F160" s="22"/>
    </row>
    <row r="161" spans="1:6" x14ac:dyDescent="0.3">
      <c r="A161" s="50">
        <v>51728</v>
      </c>
      <c r="B161" s="51">
        <v>17.805479452054794</v>
      </c>
      <c r="C161" s="52">
        <v>5.2295732742749713E-2</v>
      </c>
      <c r="D161" s="22"/>
      <c r="E161" s="22"/>
      <c r="F161" s="22"/>
    </row>
    <row r="162" spans="1:6" x14ac:dyDescent="0.3">
      <c r="A162" s="50">
        <v>51728</v>
      </c>
      <c r="B162" s="51">
        <v>17.805479452054794</v>
      </c>
      <c r="C162" s="52">
        <v>5.183518705717307E-2</v>
      </c>
      <c r="D162" s="22"/>
      <c r="E162" s="22"/>
      <c r="F162" s="22"/>
    </row>
    <row r="163" spans="1:6" x14ac:dyDescent="0.3">
      <c r="A163" s="50">
        <v>51820</v>
      </c>
      <c r="B163" s="51">
        <v>18.057534246575344</v>
      </c>
      <c r="C163" s="52">
        <v>5.2309161342540211E-2</v>
      </c>
      <c r="D163" s="22"/>
      <c r="E163" s="22"/>
      <c r="F163" s="22"/>
    </row>
    <row r="164" spans="1:6" x14ac:dyDescent="0.3">
      <c r="A164" s="50">
        <v>51820</v>
      </c>
      <c r="B164" s="51">
        <v>18.057534246575344</v>
      </c>
      <c r="C164" s="52">
        <v>5.2020096356780135E-2</v>
      </c>
      <c r="D164" s="22"/>
      <c r="E164" s="22"/>
      <c r="F164" s="22"/>
    </row>
    <row r="165" spans="1:6" x14ac:dyDescent="0.3">
      <c r="A165" s="50">
        <v>51912</v>
      </c>
      <c r="B165" s="51">
        <v>18.30958904109589</v>
      </c>
      <c r="C165" s="52">
        <v>5.2234041042319136E-2</v>
      </c>
      <c r="D165" s="22"/>
      <c r="E165" s="22"/>
      <c r="F165" s="22"/>
    </row>
    <row r="166" spans="1:6" x14ac:dyDescent="0.3">
      <c r="A166" s="50">
        <v>51912</v>
      </c>
      <c r="B166" s="51">
        <v>18.30958904109589</v>
      </c>
      <c r="C166" s="52">
        <v>5.1966081260914461E-2</v>
      </c>
      <c r="D166" s="22"/>
      <c r="E166" s="22"/>
      <c r="F166" s="22"/>
    </row>
    <row r="167" spans="1:6" x14ac:dyDescent="0.3">
      <c r="A167" s="50">
        <v>52001</v>
      </c>
      <c r="B167" s="51">
        <v>18.553424657534247</v>
      </c>
      <c r="C167" s="52">
        <v>5.2142726307731507E-2</v>
      </c>
      <c r="D167" s="22"/>
      <c r="E167" s="22"/>
      <c r="F167" s="22"/>
    </row>
    <row r="168" spans="1:6" x14ac:dyDescent="0.3">
      <c r="A168" s="50">
        <v>52001</v>
      </c>
      <c r="B168" s="51">
        <v>18.553424657534247</v>
      </c>
      <c r="C168" s="52">
        <v>5.2071865151094292E-2</v>
      </c>
      <c r="D168" s="22"/>
      <c r="E168" s="22"/>
      <c r="F168" s="22"/>
    </row>
    <row r="169" spans="1:6" x14ac:dyDescent="0.3">
      <c r="A169" s="50">
        <v>52093</v>
      </c>
      <c r="B169" s="51">
        <v>18.805479452054794</v>
      </c>
      <c r="C169" s="52">
        <v>5.219344868681472E-2</v>
      </c>
      <c r="D169" s="22"/>
      <c r="E169" s="22"/>
      <c r="F169" s="22"/>
    </row>
    <row r="170" spans="1:6" x14ac:dyDescent="0.3">
      <c r="A170" s="50">
        <v>52093</v>
      </c>
      <c r="B170" s="51">
        <v>18.805479452054794</v>
      </c>
      <c r="C170" s="52">
        <v>5.2130340192956752E-2</v>
      </c>
      <c r="D170" s="22"/>
      <c r="E170" s="22"/>
      <c r="F170" s="22"/>
    </row>
    <row r="171" spans="1:6" x14ac:dyDescent="0.3">
      <c r="A171" s="50">
        <v>52185</v>
      </c>
      <c r="B171" s="51">
        <v>19.057534246575344</v>
      </c>
      <c r="C171" s="52">
        <v>5.2076862432035305E-2</v>
      </c>
      <c r="D171" s="22"/>
      <c r="E171" s="22"/>
      <c r="F171" s="22"/>
    </row>
    <row r="172" spans="1:6" x14ac:dyDescent="0.3">
      <c r="A172" s="50">
        <v>52185</v>
      </c>
      <c r="B172" s="51">
        <v>19.057534246575344</v>
      </c>
      <c r="C172" s="52">
        <v>5.2207972457750239E-2</v>
      </c>
      <c r="D172" s="22"/>
      <c r="E172" s="22"/>
      <c r="F172" s="22"/>
    </row>
    <row r="173" spans="1:6" x14ac:dyDescent="0.3">
      <c r="A173" s="50">
        <v>52277</v>
      </c>
      <c r="B173" s="51">
        <v>19.30958904109589</v>
      </c>
      <c r="C173" s="52">
        <v>5.2037432912176176E-2</v>
      </c>
      <c r="D173" s="22"/>
      <c r="E173" s="22"/>
      <c r="F173" s="22"/>
    </row>
    <row r="174" spans="1:6" x14ac:dyDescent="0.3">
      <c r="A174" s="50">
        <v>52277</v>
      </c>
      <c r="B174" s="51">
        <v>19.30958904109589</v>
      </c>
      <c r="C174" s="52">
        <v>5.2197523172366048E-2</v>
      </c>
      <c r="D174" s="22"/>
      <c r="E174" s="22"/>
      <c r="F174" s="22"/>
    </row>
    <row r="175" spans="1:6" x14ac:dyDescent="0.3">
      <c r="A175" s="50">
        <v>52366</v>
      </c>
      <c r="B175" s="51">
        <v>19.553424657534247</v>
      </c>
      <c r="C175" s="52">
        <v>5.2186045035544699E-2</v>
      </c>
      <c r="D175" s="22"/>
      <c r="E175" s="22"/>
      <c r="F175" s="22"/>
    </row>
    <row r="176" spans="1:6" x14ac:dyDescent="0.3">
      <c r="A176" s="50">
        <v>52366</v>
      </c>
      <c r="B176" s="51">
        <v>19.553424657534247</v>
      </c>
      <c r="C176" s="52">
        <v>5.2032330453310245E-2</v>
      </c>
      <c r="D176" s="22"/>
      <c r="E176" s="22"/>
      <c r="F176" s="22"/>
    </row>
    <row r="177" spans="1:6" x14ac:dyDescent="0.3">
      <c r="A177" s="50">
        <v>52458</v>
      </c>
      <c r="B177" s="51">
        <v>19.805479452054794</v>
      </c>
      <c r="C177" s="52">
        <v>5.1788754030938071E-2</v>
      </c>
      <c r="D177" s="22"/>
      <c r="E177" s="22"/>
      <c r="F177" s="22"/>
    </row>
    <row r="178" spans="1:6" x14ac:dyDescent="0.3">
      <c r="A178" s="50">
        <v>52458</v>
      </c>
      <c r="B178" s="51">
        <v>19.805479452054794</v>
      </c>
      <c r="C178" s="52">
        <v>5.2078267883819029E-2</v>
      </c>
      <c r="D178" s="22"/>
      <c r="E178" s="22"/>
      <c r="F178" s="22"/>
    </row>
    <row r="179" spans="1:6" x14ac:dyDescent="0.3">
      <c r="A179" s="50">
        <v>52550</v>
      </c>
      <c r="B179" s="51">
        <v>20.057534246575344</v>
      </c>
      <c r="C179" s="52">
        <v>5.2088332467197566E-2</v>
      </c>
      <c r="D179" s="22"/>
      <c r="E179" s="22"/>
      <c r="F179" s="22"/>
    </row>
    <row r="180" spans="1:6" x14ac:dyDescent="0.3">
      <c r="A180" s="50">
        <v>52642</v>
      </c>
      <c r="B180" s="51">
        <v>20.30958904109589</v>
      </c>
      <c r="C180" s="52">
        <v>5.2146753052942911E-2</v>
      </c>
      <c r="D180" s="22"/>
      <c r="E180" s="22"/>
      <c r="F180" s="22"/>
    </row>
    <row r="181" spans="1:6" x14ac:dyDescent="0.3">
      <c r="A181" s="50">
        <v>52732</v>
      </c>
      <c r="B181" s="51">
        <v>20.556164383561644</v>
      </c>
      <c r="C181" s="52">
        <v>5.2224213052077292E-2</v>
      </c>
      <c r="D181" s="22"/>
      <c r="E181" s="22"/>
      <c r="F181" s="22"/>
    </row>
    <row r="182" spans="1:6" x14ac:dyDescent="0.3">
      <c r="A182" s="50">
        <v>52824</v>
      </c>
      <c r="B182" s="51">
        <v>20.80821917808219</v>
      </c>
      <c r="C182" s="52">
        <v>5.2175834101437966E-2</v>
      </c>
      <c r="D182" s="22"/>
      <c r="E182" s="22"/>
      <c r="F182" s="22"/>
    </row>
    <row r="183" spans="1:6" x14ac:dyDescent="0.3">
      <c r="A183" s="50">
        <v>52916</v>
      </c>
      <c r="B183" s="51">
        <v>21.06027397260274</v>
      </c>
      <c r="C183" s="52">
        <v>5.2224775341048822E-2</v>
      </c>
      <c r="D183" s="22"/>
      <c r="E183" s="22"/>
      <c r="F183" s="22"/>
    </row>
    <row r="184" spans="1:6" x14ac:dyDescent="0.3">
      <c r="A184" s="50">
        <v>53008</v>
      </c>
      <c r="B184" s="51">
        <v>21.312328767123287</v>
      </c>
      <c r="C184" s="52">
        <v>5.209163727683009E-2</v>
      </c>
      <c r="D184" s="22"/>
      <c r="E184" s="22"/>
      <c r="F184" s="22"/>
    </row>
    <row r="185" spans="1:6" x14ac:dyDescent="0.3">
      <c r="A185" s="50">
        <v>53097</v>
      </c>
      <c r="B185" s="51">
        <v>21.556164383561644</v>
      </c>
      <c r="C185" s="52">
        <v>5.2167456914643827E-2</v>
      </c>
      <c r="D185" s="22"/>
      <c r="E185" s="22"/>
      <c r="F185" s="22"/>
    </row>
    <row r="186" spans="1:6" x14ac:dyDescent="0.3">
      <c r="A186" s="50">
        <v>53189</v>
      </c>
      <c r="B186" s="51">
        <v>21.80821917808219</v>
      </c>
      <c r="C186" s="52">
        <v>5.2165608358352954E-2</v>
      </c>
      <c r="D186" s="22"/>
      <c r="E186" s="22"/>
      <c r="F186" s="22"/>
    </row>
    <row r="187" spans="1:6" x14ac:dyDescent="0.3">
      <c r="A187" s="50">
        <v>53281</v>
      </c>
      <c r="B187" s="51">
        <v>22.06027397260274</v>
      </c>
      <c r="C187" s="52">
        <v>5.2134454009491793E-2</v>
      </c>
      <c r="D187" s="22"/>
      <c r="E187" s="22"/>
      <c r="F187" s="22"/>
    </row>
    <row r="188" spans="1:6" x14ac:dyDescent="0.3">
      <c r="A188" s="50">
        <v>53373</v>
      </c>
      <c r="B188" s="51">
        <v>22.312328767123287</v>
      </c>
      <c r="C188" s="52">
        <v>5.2093135049106794E-2</v>
      </c>
      <c r="D188" s="22"/>
      <c r="E188" s="22"/>
      <c r="F188" s="22"/>
    </row>
    <row r="189" spans="1:6" x14ac:dyDescent="0.3">
      <c r="A189" s="50">
        <v>53462</v>
      </c>
      <c r="B189" s="51">
        <v>22.556164383561644</v>
      </c>
      <c r="C189" s="52">
        <v>5.2103529671247574E-2</v>
      </c>
      <c r="D189" s="22"/>
      <c r="E189" s="22"/>
      <c r="F189" s="22"/>
    </row>
    <row r="190" spans="1:6" x14ac:dyDescent="0.3">
      <c r="A190" s="50">
        <v>53554</v>
      </c>
      <c r="B190" s="51">
        <v>22.80821917808219</v>
      </c>
      <c r="C190" s="52">
        <v>5.2041248649992912E-2</v>
      </c>
      <c r="D190" s="22"/>
      <c r="E190" s="22"/>
      <c r="F190" s="22"/>
    </row>
    <row r="191" spans="1:6" x14ac:dyDescent="0.3">
      <c r="A191" s="50">
        <v>53646</v>
      </c>
      <c r="B191" s="51">
        <v>23.06027397260274</v>
      </c>
      <c r="C191" s="52">
        <v>5.1964064330880438E-2</v>
      </c>
      <c r="D191" s="22"/>
      <c r="E191" s="22"/>
      <c r="F191" s="22"/>
    </row>
    <row r="192" spans="1:6" x14ac:dyDescent="0.3">
      <c r="A192" s="50">
        <v>53738</v>
      </c>
      <c r="B192" s="51">
        <v>23.312328767123287</v>
      </c>
      <c r="C192" s="52">
        <v>5.1937292972053545E-2</v>
      </c>
      <c r="D192" s="22"/>
      <c r="E192" s="22"/>
      <c r="F192" s="22"/>
    </row>
    <row r="193" spans="1:6" x14ac:dyDescent="0.3">
      <c r="A193" s="50">
        <v>53827</v>
      </c>
      <c r="B193" s="51">
        <v>23.556164383561644</v>
      </c>
      <c r="C193" s="52">
        <v>5.1891191517759137E-2</v>
      </c>
      <c r="D193" s="22"/>
      <c r="E193" s="22"/>
      <c r="F193" s="22"/>
    </row>
    <row r="194" spans="1:6" x14ac:dyDescent="0.3">
      <c r="A194" s="50">
        <v>53919</v>
      </c>
      <c r="B194" s="51">
        <v>23.80821917808219</v>
      </c>
      <c r="C194" s="52">
        <v>5.1810753423257805E-2</v>
      </c>
      <c r="D194" s="22"/>
      <c r="E194" s="22"/>
      <c r="F194" s="22"/>
    </row>
    <row r="195" spans="1:6" x14ac:dyDescent="0.3">
      <c r="A195" s="50">
        <v>54011</v>
      </c>
      <c r="B195" s="51">
        <v>24.06027397260274</v>
      </c>
      <c r="C195" s="52">
        <v>5.1663703562855386E-2</v>
      </c>
      <c r="D195" s="22"/>
      <c r="E195" s="22"/>
      <c r="F195" s="22"/>
    </row>
    <row r="196" spans="1:6" x14ac:dyDescent="0.3">
      <c r="A196" s="50">
        <v>54103</v>
      </c>
      <c r="B196" s="51">
        <v>24.312328767123287</v>
      </c>
      <c r="C196" s="52">
        <v>5.1633010712451688E-2</v>
      </c>
      <c r="D196" s="22"/>
      <c r="E196" s="22"/>
      <c r="F196" s="22"/>
    </row>
    <row r="197" spans="1:6" x14ac:dyDescent="0.3">
      <c r="A197" s="50">
        <v>54193</v>
      </c>
      <c r="B197" s="51">
        <v>24.55890410958904</v>
      </c>
      <c r="C197" s="52">
        <v>5.1492123950617495E-2</v>
      </c>
      <c r="D197" s="22"/>
      <c r="E197" s="22"/>
      <c r="F197" s="22"/>
    </row>
    <row r="198" spans="1:6" x14ac:dyDescent="0.3">
      <c r="A198" s="50">
        <v>54285</v>
      </c>
      <c r="B198" s="51">
        <v>24.81095890410959</v>
      </c>
      <c r="C198" s="52">
        <v>5.1375742369443748E-2</v>
      </c>
      <c r="D198" s="22"/>
      <c r="E198" s="22"/>
      <c r="F198" s="22"/>
    </row>
    <row r="199" spans="1:6" x14ac:dyDescent="0.3">
      <c r="A199" s="50">
        <v>54377</v>
      </c>
      <c r="B199" s="51">
        <v>25.063013698630137</v>
      </c>
      <c r="C199" s="52">
        <v>5.1197367469542981E-2</v>
      </c>
      <c r="D199" s="22"/>
      <c r="E199" s="22"/>
      <c r="F199" s="22"/>
    </row>
    <row r="200" spans="1:6" x14ac:dyDescent="0.3">
      <c r="A200" s="50">
        <v>54469</v>
      </c>
      <c r="B200" s="51">
        <v>25.315068493150687</v>
      </c>
      <c r="C200" s="52">
        <v>5.0993796719792039E-2</v>
      </c>
      <c r="D200" s="22"/>
      <c r="E200" s="22"/>
      <c r="F200" s="22"/>
    </row>
    <row r="201" spans="1:6" x14ac:dyDescent="0.3">
      <c r="A201" s="50">
        <v>54558</v>
      </c>
      <c r="B201" s="51">
        <v>25.55890410958904</v>
      </c>
      <c r="C201" s="52">
        <v>5.072915608976189E-2</v>
      </c>
      <c r="D201" s="22"/>
      <c r="E201" s="22"/>
      <c r="F201" s="22"/>
    </row>
    <row r="202" spans="1:6" x14ac:dyDescent="0.3">
      <c r="A202" s="50">
        <v>54650</v>
      </c>
      <c r="B202" s="51">
        <v>25.81095890410959</v>
      </c>
      <c r="C202" s="52">
        <v>5.0462536006599328E-2</v>
      </c>
      <c r="D202" s="22"/>
      <c r="E202" s="22"/>
      <c r="F202" s="22"/>
    </row>
    <row r="203" spans="1:6" x14ac:dyDescent="0.3">
      <c r="A203" s="50">
        <v>54742</v>
      </c>
      <c r="B203" s="51">
        <v>26.063013698630137</v>
      </c>
      <c r="C203" s="52">
        <v>5.0287699461051494E-2</v>
      </c>
      <c r="D203" s="22"/>
      <c r="E203" s="22"/>
      <c r="F203" s="22"/>
    </row>
    <row r="204" spans="1:6" x14ac:dyDescent="0.3">
      <c r="A204" s="50">
        <v>54834</v>
      </c>
      <c r="B204" s="51">
        <v>26.315068493150687</v>
      </c>
      <c r="C204" s="52">
        <v>5.0104558170795385E-2</v>
      </c>
      <c r="D204" s="22"/>
      <c r="E204" s="22"/>
      <c r="F204" s="22"/>
    </row>
    <row r="205" spans="1:6" x14ac:dyDescent="0.3">
      <c r="A205" s="50">
        <v>54923</v>
      </c>
      <c r="B205" s="51">
        <v>26.55890410958904</v>
      </c>
      <c r="C205" s="52">
        <v>5.0011547473694851E-2</v>
      </c>
      <c r="D205" s="22"/>
      <c r="E205" s="22"/>
      <c r="F205" s="22"/>
    </row>
    <row r="206" spans="1:6" x14ac:dyDescent="0.3">
      <c r="A206" s="50">
        <v>55015</v>
      </c>
      <c r="B206" s="51">
        <v>26.81095890410959</v>
      </c>
      <c r="C206" s="52">
        <v>4.9988917867951746E-2</v>
      </c>
      <c r="D206" s="22"/>
      <c r="E206" s="22"/>
      <c r="F206" s="22"/>
    </row>
    <row r="207" spans="1:6" x14ac:dyDescent="0.3">
      <c r="A207" s="50">
        <v>55107</v>
      </c>
      <c r="B207" s="51">
        <v>27.063013698630137</v>
      </c>
      <c r="C207" s="52">
        <v>4.9838745521965301E-2</v>
      </c>
      <c r="D207" s="22"/>
      <c r="E207" s="22"/>
      <c r="F207" s="22"/>
    </row>
    <row r="208" spans="1:6" x14ac:dyDescent="0.3">
      <c r="A208" s="50">
        <v>55199</v>
      </c>
      <c r="B208" s="51">
        <v>27.315068493150687</v>
      </c>
      <c r="C208" s="52">
        <v>4.9655642821911483E-2</v>
      </c>
      <c r="D208" s="22"/>
      <c r="E208" s="22"/>
      <c r="F208" s="22"/>
    </row>
    <row r="209" spans="1:6" x14ac:dyDescent="0.3">
      <c r="A209" s="50">
        <v>55288</v>
      </c>
      <c r="B209" s="51">
        <v>27.55890410958904</v>
      </c>
      <c r="C209" s="52">
        <v>4.9581554480292327E-2</v>
      </c>
      <c r="D209" s="22"/>
      <c r="E209" s="22"/>
      <c r="F209" s="22"/>
    </row>
    <row r="210" spans="1:6" x14ac:dyDescent="0.3">
      <c r="A210" s="50">
        <v>55380</v>
      </c>
      <c r="B210" s="51">
        <v>27.81095890410959</v>
      </c>
      <c r="C210" s="52">
        <v>4.9425244306879133E-2</v>
      </c>
      <c r="D210" s="22"/>
      <c r="E210" s="22"/>
      <c r="F210" s="22"/>
    </row>
    <row r="211" spans="1:6" x14ac:dyDescent="0.3">
      <c r="A211" s="50">
        <v>55472</v>
      </c>
      <c r="B211" s="51">
        <v>28.063013698630137</v>
      </c>
      <c r="C211" s="52">
        <v>4.9301836322181825E-2</v>
      </c>
      <c r="D211" s="22"/>
      <c r="E211" s="22"/>
      <c r="F211" s="22"/>
    </row>
    <row r="212" spans="1:6" x14ac:dyDescent="0.3">
      <c r="A212" s="50">
        <v>55564</v>
      </c>
      <c r="B212" s="51">
        <v>28.315068493150687</v>
      </c>
      <c r="C212" s="52">
        <v>4.9089094580284751E-2</v>
      </c>
      <c r="D212" s="22"/>
      <c r="E212" s="22"/>
      <c r="F212" s="22"/>
    </row>
    <row r="213" spans="1:6" x14ac:dyDescent="0.3">
      <c r="A213" s="50">
        <v>55654</v>
      </c>
      <c r="B213" s="51">
        <v>28.561643835616437</v>
      </c>
      <c r="C213" s="52">
        <v>4.8890929139355027E-2</v>
      </c>
      <c r="D213" s="22"/>
      <c r="E213" s="22"/>
      <c r="F213" s="22"/>
    </row>
    <row r="214" spans="1:6" x14ac:dyDescent="0.3">
      <c r="A214" s="50">
        <v>55746</v>
      </c>
      <c r="B214" s="51">
        <v>28.813698630136987</v>
      </c>
      <c r="C214" s="52">
        <v>4.863898010736481E-2</v>
      </c>
      <c r="D214" s="22"/>
      <c r="E214" s="22"/>
      <c r="F214" s="22"/>
    </row>
    <row r="215" spans="1:6" x14ac:dyDescent="0.3">
      <c r="A215" s="50">
        <v>55838</v>
      </c>
      <c r="B215" s="51">
        <v>29.065753424657533</v>
      </c>
      <c r="C215" s="52">
        <v>4.8211600118083134E-2</v>
      </c>
      <c r="D215" s="22"/>
      <c r="E215" s="22"/>
      <c r="F215" s="22"/>
    </row>
    <row r="216" spans="1:6" x14ac:dyDescent="0.3">
      <c r="A216" s="50">
        <v>55930</v>
      </c>
      <c r="B216" s="51">
        <v>29.317808219178083</v>
      </c>
      <c r="C216" s="52">
        <v>4.8257247302242776E-2</v>
      </c>
      <c r="D216" s="22"/>
      <c r="E216" s="22"/>
      <c r="F216" s="22"/>
    </row>
    <row r="217" spans="1:6" x14ac:dyDescent="0.3">
      <c r="A217" s="50">
        <v>56019</v>
      </c>
      <c r="B217" s="51">
        <v>29.561643835616437</v>
      </c>
      <c r="C217" s="52">
        <v>4.8128975805329863E-2</v>
      </c>
      <c r="D217" s="22"/>
      <c r="E217" s="22"/>
      <c r="F217" s="22"/>
    </row>
    <row r="218" spans="1:6" x14ac:dyDescent="0.3">
      <c r="A218" s="50">
        <v>56111</v>
      </c>
      <c r="B218" s="51">
        <v>29.813698630136987</v>
      </c>
      <c r="C218" s="52">
        <v>4.7850341401497604E-2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42"/>
  <sheetViews>
    <sheetView showGridLines="0" topLeftCell="B1" workbookViewId="0">
      <selection activeCell="K19" sqref="K19"/>
    </sheetView>
  </sheetViews>
  <sheetFormatPr defaultRowHeight="16.5" x14ac:dyDescent="0.3"/>
  <cols>
    <col min="1" max="1" width="10.28515625" style="34" hidden="1" customWidth="1"/>
    <col min="2" max="2" width="16.28515625" style="1" customWidth="1"/>
    <col min="3" max="3" width="14.85546875" style="1" bestFit="1" customWidth="1"/>
    <col min="4" max="4" width="10.140625" style="1" bestFit="1" customWidth="1"/>
    <col min="5" max="5" width="9.140625" style="1" bestFit="1" customWidth="1"/>
    <col min="6" max="7" width="10.140625" style="1" bestFit="1" customWidth="1"/>
    <col min="8" max="8" width="10.28515625" style="1" bestFit="1" customWidth="1"/>
    <col min="9" max="19" width="9.140625" style="1"/>
  </cols>
  <sheetData>
    <row r="1" spans="1:8" x14ac:dyDescent="0.3">
      <c r="B1" s="101" t="s">
        <v>10</v>
      </c>
      <c r="C1" s="102"/>
      <c r="D1" s="102"/>
      <c r="E1" s="102"/>
      <c r="F1" s="102"/>
      <c r="G1" s="102"/>
      <c r="H1" s="103"/>
    </row>
    <row r="2" spans="1:8" x14ac:dyDescent="0.3">
      <c r="B2" s="32" t="s">
        <v>30</v>
      </c>
      <c r="C2" s="33"/>
      <c r="D2" s="39">
        <v>45229</v>
      </c>
      <c r="E2" s="33"/>
      <c r="F2" s="33"/>
      <c r="G2" s="33"/>
      <c r="H2" s="33"/>
    </row>
    <row r="3" spans="1:8" x14ac:dyDescent="0.3">
      <c r="B3" s="99" t="s">
        <v>22</v>
      </c>
      <c r="C3" s="99"/>
      <c r="D3" s="99"/>
      <c r="E3" s="3"/>
      <c r="F3" s="3"/>
      <c r="G3" s="3"/>
      <c r="H3" s="3"/>
    </row>
    <row r="4" spans="1:8" x14ac:dyDescent="0.3">
      <c r="B4" s="5" t="s">
        <v>16</v>
      </c>
      <c r="C4" s="5"/>
      <c r="D4" s="40">
        <v>45288</v>
      </c>
      <c r="E4" s="3"/>
      <c r="F4" s="3"/>
      <c r="G4" s="3"/>
      <c r="H4" s="3"/>
    </row>
    <row r="5" spans="1:8" x14ac:dyDescent="0.3">
      <c r="A5" s="35">
        <f>IF(OR($D$5="B",$D$5="b"),3,2)</f>
        <v>3</v>
      </c>
      <c r="B5" s="5" t="s">
        <v>5</v>
      </c>
      <c r="C5" s="5"/>
      <c r="D5" s="41" t="s">
        <v>21</v>
      </c>
      <c r="E5" s="3"/>
      <c r="F5" s="3"/>
      <c r="G5" s="3"/>
      <c r="H5" s="3"/>
    </row>
    <row r="6" spans="1:8" x14ac:dyDescent="0.3">
      <c r="B6" s="3" t="s">
        <v>0</v>
      </c>
      <c r="C6" s="3"/>
      <c r="D6" s="36">
        <f>VLOOKUP($D$4,'OZC yield curve - T-bills'!$A$4:$C$61,A5,FALSE)</f>
        <v>5.3</v>
      </c>
      <c r="E6" s="3"/>
      <c r="F6" s="3"/>
      <c r="G6" s="3"/>
      <c r="H6" s="3"/>
    </row>
    <row r="7" spans="1:8" x14ac:dyDescent="0.3">
      <c r="B7" s="3" t="s">
        <v>1</v>
      </c>
      <c r="C7" s="3"/>
      <c r="D7" s="4">
        <f>D4-$D$2</f>
        <v>59</v>
      </c>
      <c r="E7" s="3"/>
      <c r="F7" s="3"/>
      <c r="G7" s="3"/>
      <c r="H7" s="3"/>
    </row>
    <row r="8" spans="1:8" x14ac:dyDescent="0.3">
      <c r="B8" s="5" t="s">
        <v>2</v>
      </c>
      <c r="C8" s="5"/>
      <c r="D8" s="8">
        <f>100-D6*(D7/360)</f>
        <v>99.131388888888893</v>
      </c>
      <c r="E8" s="3"/>
      <c r="F8" s="3"/>
      <c r="G8" s="3"/>
      <c r="H8" s="3"/>
    </row>
    <row r="9" spans="1:8" x14ac:dyDescent="0.3">
      <c r="B9" s="5" t="s">
        <v>24</v>
      </c>
      <c r="C9" s="5"/>
      <c r="D9" s="7">
        <f>LN(100/D8)*(365/D7)</f>
        <v>5.3970850329474497E-2</v>
      </c>
      <c r="E9" s="3"/>
      <c r="F9" s="3"/>
      <c r="G9" s="3"/>
      <c r="H9" s="3"/>
    </row>
    <row r="10" spans="1:8" x14ac:dyDescent="0.3">
      <c r="B10" s="4"/>
      <c r="C10" s="4"/>
      <c r="D10" s="3"/>
      <c r="E10" s="3"/>
      <c r="F10" s="3"/>
      <c r="G10" s="3"/>
      <c r="H10" s="3"/>
    </row>
    <row r="11" spans="1:8" x14ac:dyDescent="0.3">
      <c r="B11" s="100" t="s">
        <v>23</v>
      </c>
      <c r="C11" s="100"/>
      <c r="D11" s="100"/>
      <c r="E11" s="3"/>
      <c r="F11" s="3"/>
      <c r="G11" s="3"/>
      <c r="H11" s="3"/>
    </row>
    <row r="12" spans="1:8" x14ac:dyDescent="0.3">
      <c r="B12" s="5" t="s">
        <v>16</v>
      </c>
      <c r="C12" s="5"/>
      <c r="D12" s="39">
        <v>45379</v>
      </c>
      <c r="E12" s="3"/>
      <c r="F12" s="3"/>
      <c r="G12" s="3"/>
      <c r="H12" s="3"/>
    </row>
    <row r="13" spans="1:8" x14ac:dyDescent="0.3">
      <c r="A13" s="35">
        <f>IF(OR($D$13="B",$D$13="b"),3,2)</f>
        <v>2</v>
      </c>
      <c r="B13" s="30" t="s">
        <v>5</v>
      </c>
      <c r="C13" s="30"/>
      <c r="D13" s="12" t="str">
        <f>IF(OR($D$5="B",D5="b"),"S","B")</f>
        <v>S</v>
      </c>
      <c r="E13" s="3"/>
      <c r="F13" s="3"/>
      <c r="G13" s="3"/>
      <c r="H13" s="3"/>
    </row>
    <row r="14" spans="1:8" x14ac:dyDescent="0.3">
      <c r="B14" s="3" t="s">
        <v>0</v>
      </c>
      <c r="C14" s="3"/>
      <c r="D14" s="36">
        <f>VLOOKUP($D$12,'OZC yield curve - T-bills'!$A$4:$C$61,A13,FALSE)</f>
        <v>5.32</v>
      </c>
      <c r="E14" s="3"/>
      <c r="F14" s="3"/>
      <c r="G14" s="3"/>
      <c r="H14" s="3"/>
    </row>
    <row r="15" spans="1:8" x14ac:dyDescent="0.3">
      <c r="B15" s="3" t="s">
        <v>1</v>
      </c>
      <c r="C15" s="3"/>
      <c r="D15" s="4">
        <f>D12-$D$2</f>
        <v>150</v>
      </c>
      <c r="E15" s="3"/>
      <c r="F15" s="3"/>
      <c r="G15" s="3"/>
      <c r="H15" s="3"/>
    </row>
    <row r="16" spans="1:8" x14ac:dyDescent="0.3">
      <c r="B16" s="5" t="s">
        <v>2</v>
      </c>
      <c r="C16" s="5"/>
      <c r="D16" s="8">
        <f>100-D14*(D15/360)</f>
        <v>97.783333333333331</v>
      </c>
      <c r="E16" s="3"/>
      <c r="F16" s="3"/>
      <c r="G16" s="3"/>
      <c r="H16" s="3"/>
    </row>
    <row r="17" spans="2:19" x14ac:dyDescent="0.3">
      <c r="B17" s="5" t="s">
        <v>24</v>
      </c>
      <c r="C17" s="5"/>
      <c r="D17" s="7">
        <f>LN(100/D16)*(365/D15)</f>
        <v>5.4545695591874853E-2</v>
      </c>
      <c r="E17" s="3"/>
      <c r="F17" s="3"/>
      <c r="G17" s="3"/>
      <c r="H17" s="3"/>
    </row>
    <row r="18" spans="2:19" x14ac:dyDescent="0.3">
      <c r="B18" s="5"/>
      <c r="C18" s="5"/>
      <c r="D18" s="9"/>
      <c r="E18" s="3"/>
      <c r="F18" s="3"/>
      <c r="G18" s="3"/>
      <c r="H18" s="3"/>
    </row>
    <row r="19" spans="2:19" x14ac:dyDescent="0.3">
      <c r="B19" s="4"/>
      <c r="C19" s="4"/>
      <c r="D19" s="4"/>
      <c r="E19" s="4" t="s">
        <v>6</v>
      </c>
      <c r="F19" s="98" t="s">
        <v>8</v>
      </c>
      <c r="G19" s="98"/>
      <c r="H19" s="98"/>
    </row>
    <row r="20" spans="2:19" x14ac:dyDescent="0.3">
      <c r="B20" s="10" t="s">
        <v>5</v>
      </c>
      <c r="C20" s="10" t="s">
        <v>16</v>
      </c>
      <c r="D20" s="10" t="s">
        <v>2</v>
      </c>
      <c r="E20" s="10" t="s">
        <v>7</v>
      </c>
      <c r="F20" s="29">
        <f>D4</f>
        <v>45288</v>
      </c>
      <c r="G20" s="29">
        <f>D4</f>
        <v>45288</v>
      </c>
      <c r="H20" s="29">
        <f>D12</f>
        <v>45379</v>
      </c>
    </row>
    <row r="21" spans="2:19" x14ac:dyDescent="0.3">
      <c r="B21" s="3" t="str">
        <f>IF(OR($D$5="B",$D$5="b"),"Buy","Sell")</f>
        <v>Buy</v>
      </c>
      <c r="C21" s="37">
        <f>D4</f>
        <v>45288</v>
      </c>
      <c r="D21" s="8">
        <f>D8</f>
        <v>99.131388888888893</v>
      </c>
      <c r="E21" s="4">
        <v>1</v>
      </c>
      <c r="F21" s="8">
        <f>IF(OR($D$5="B",$D$5="b"),-D21,D21)</f>
        <v>-99.131388888888893</v>
      </c>
      <c r="G21" s="8">
        <f>IF(F21&lt;0,100,-100)</f>
        <v>100</v>
      </c>
      <c r="H21" s="4"/>
    </row>
    <row r="22" spans="2:19" x14ac:dyDescent="0.3">
      <c r="B22" s="3" t="str">
        <f>IF(OR($D$13="B",$D$13="b"),"Buy","Sell")</f>
        <v>Sell</v>
      </c>
      <c r="C22" s="37">
        <f>D12</f>
        <v>45379</v>
      </c>
      <c r="D22" s="8">
        <f>D16</f>
        <v>97.783333333333331</v>
      </c>
      <c r="E22" s="9">
        <f>-D21/D22</f>
        <v>-1.0137861485142889</v>
      </c>
      <c r="F22" s="11">
        <f>IF(OR($D$5="B",$D$5="b"),-D22,D22)*E22</f>
        <v>99.131388888888878</v>
      </c>
      <c r="G22" s="10"/>
      <c r="H22" s="11">
        <f>IF(F22&lt;0,-100*E22,100*E22)</f>
        <v>-101.37861485142889</v>
      </c>
    </row>
    <row r="23" spans="2:19" x14ac:dyDescent="0.3">
      <c r="B23" s="3" t="s">
        <v>9</v>
      </c>
      <c r="C23" s="3"/>
      <c r="D23" s="3"/>
      <c r="E23" s="3"/>
      <c r="F23" s="8">
        <f>SUM(F21:F22)</f>
        <v>0</v>
      </c>
      <c r="G23" s="8">
        <f t="shared" ref="G23:H23" si="0">SUM(G21:G22)</f>
        <v>100</v>
      </c>
      <c r="H23" s="8">
        <f t="shared" si="0"/>
        <v>-101.37861485142889</v>
      </c>
    </row>
    <row r="24" spans="2:19" x14ac:dyDescent="0.3">
      <c r="B24" s="3"/>
      <c r="C24" s="3"/>
      <c r="D24" s="3"/>
      <c r="E24" s="3"/>
      <c r="F24" s="8"/>
      <c r="G24" s="8"/>
      <c r="H24" s="8"/>
    </row>
    <row r="25" spans="2:19" x14ac:dyDescent="0.3">
      <c r="B25" s="3"/>
      <c r="C25" s="4" t="s">
        <v>25</v>
      </c>
      <c r="D25" s="3"/>
      <c r="E25" s="3"/>
      <c r="F25" s="3"/>
      <c r="G25" s="3"/>
      <c r="S25"/>
    </row>
    <row r="26" spans="2:19" x14ac:dyDescent="0.3">
      <c r="B26" s="38" t="str">
        <f>IF(OR(D5="B",D5="b"),"Borrowing rate","Lending rate")</f>
        <v>Borrowing rate</v>
      </c>
      <c r="C26" s="10" t="s">
        <v>26</v>
      </c>
      <c r="D26" s="3"/>
      <c r="E26" s="3"/>
      <c r="F26" s="3"/>
      <c r="G26" s="3"/>
      <c r="S26"/>
    </row>
    <row r="27" spans="2:19" x14ac:dyDescent="0.3">
      <c r="B27" s="3" t="s">
        <v>27</v>
      </c>
      <c r="C27" s="7">
        <f>LN(-H23/G23)/((D15-D7)/365)</f>
        <v>5.4918397465299251E-2</v>
      </c>
      <c r="D27" s="3"/>
      <c r="E27" s="3"/>
      <c r="F27" s="3"/>
      <c r="G27" s="3"/>
      <c r="S27"/>
    </row>
    <row r="28" spans="2:19" x14ac:dyDescent="0.3">
      <c r="B28" s="3" t="s">
        <v>28</v>
      </c>
      <c r="C28" s="7">
        <f>(D17*D15-D9*D7)/(D15-D7)</f>
        <v>5.4918397465299265E-2</v>
      </c>
      <c r="D28" s="3"/>
      <c r="E28" s="3"/>
      <c r="F28" s="3"/>
      <c r="G28" s="3"/>
      <c r="S28"/>
    </row>
    <row r="29" spans="2:19" x14ac:dyDescent="0.3">
      <c r="B29" s="3"/>
      <c r="C29" s="3"/>
      <c r="D29" s="3"/>
      <c r="E29" s="3"/>
      <c r="F29" s="3"/>
      <c r="G29" s="3"/>
      <c r="H29" s="3"/>
    </row>
    <row r="30" spans="2:19" x14ac:dyDescent="0.3">
      <c r="B30" s="3"/>
      <c r="C30" s="3"/>
      <c r="D30" s="3"/>
      <c r="E30" s="3"/>
      <c r="F30" s="3"/>
      <c r="G30" s="3"/>
      <c r="H30" s="3"/>
    </row>
    <row r="31" spans="2:19" x14ac:dyDescent="0.3">
      <c r="B31" s="3"/>
      <c r="C31" s="3"/>
      <c r="D31" s="3"/>
      <c r="E31" s="3"/>
      <c r="F31" s="3"/>
      <c r="G31" s="3"/>
      <c r="H31" s="3"/>
    </row>
    <row r="32" spans="2:19" x14ac:dyDescent="0.3">
      <c r="B32" s="3"/>
      <c r="C32" s="3"/>
      <c r="D32" s="3"/>
      <c r="E32" s="3"/>
      <c r="F32" s="3"/>
      <c r="G32" s="3"/>
      <c r="H32" s="3"/>
    </row>
    <row r="33" spans="2:8" x14ac:dyDescent="0.3">
      <c r="B33" s="3"/>
      <c r="C33" s="3"/>
      <c r="D33" s="3"/>
      <c r="E33" s="3"/>
      <c r="F33" s="3"/>
      <c r="G33" s="3"/>
      <c r="H33" s="3"/>
    </row>
    <row r="34" spans="2:8" x14ac:dyDescent="0.3">
      <c r="B34" s="3"/>
      <c r="C34" s="3"/>
      <c r="D34" s="3"/>
      <c r="E34" s="3"/>
      <c r="F34" s="3"/>
      <c r="G34" s="3"/>
      <c r="H34" s="3"/>
    </row>
    <row r="35" spans="2:8" x14ac:dyDescent="0.3">
      <c r="B35" s="3"/>
      <c r="C35" s="3"/>
      <c r="D35" s="3"/>
      <c r="E35" s="3"/>
      <c r="F35" s="3"/>
      <c r="G35" s="3"/>
      <c r="H35" s="3"/>
    </row>
    <row r="36" spans="2:8" x14ac:dyDescent="0.3">
      <c r="B36" s="3"/>
      <c r="C36" s="3"/>
      <c r="D36" s="3"/>
      <c r="E36" s="3"/>
      <c r="F36" s="3"/>
      <c r="G36" s="3"/>
      <c r="H36" s="3"/>
    </row>
    <row r="37" spans="2:8" x14ac:dyDescent="0.3">
      <c r="B37" s="3"/>
      <c r="C37" s="3"/>
      <c r="D37" s="3"/>
      <c r="E37" s="3"/>
      <c r="F37" s="3"/>
      <c r="G37" s="3"/>
      <c r="H37" s="3"/>
    </row>
    <row r="38" spans="2:8" x14ac:dyDescent="0.3">
      <c r="B38" s="3"/>
      <c r="C38" s="3"/>
      <c r="D38" s="3"/>
      <c r="E38" s="3"/>
      <c r="F38" s="3"/>
      <c r="G38" s="3"/>
      <c r="H38" s="3"/>
    </row>
    <row r="39" spans="2:8" x14ac:dyDescent="0.3">
      <c r="B39" s="3"/>
      <c r="C39" s="3"/>
      <c r="D39" s="3"/>
      <c r="E39" s="3"/>
      <c r="F39" s="3"/>
      <c r="G39" s="3"/>
      <c r="H39" s="3"/>
    </row>
    <row r="40" spans="2:8" x14ac:dyDescent="0.3">
      <c r="B40" s="3"/>
      <c r="C40" s="3"/>
      <c r="D40" s="3"/>
      <c r="E40" s="3"/>
      <c r="F40" s="3"/>
      <c r="G40" s="3"/>
      <c r="H40" s="3"/>
    </row>
    <row r="41" spans="2:8" x14ac:dyDescent="0.3">
      <c r="B41" s="3"/>
      <c r="C41" s="3"/>
      <c r="D41" s="3"/>
      <c r="E41" s="3"/>
      <c r="F41" s="3"/>
      <c r="G41" s="3"/>
      <c r="H41" s="3"/>
    </row>
    <row r="42" spans="2:8" x14ac:dyDescent="0.3">
      <c r="E42" s="3"/>
      <c r="F42" s="3"/>
      <c r="G42" s="3"/>
      <c r="H42" s="3"/>
    </row>
  </sheetData>
  <mergeCells count="4">
    <mergeCell ref="F19:H19"/>
    <mergeCell ref="B3:D3"/>
    <mergeCell ref="B11:D11"/>
    <mergeCell ref="B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ZC Valuing coupon bond</vt:lpstr>
      <vt:lpstr>ZC yield curve</vt:lpstr>
      <vt:lpstr>ZC Shift in yield curve</vt:lpstr>
      <vt:lpstr>OZC T-bill price and yield</vt:lpstr>
      <vt:lpstr>OZC Strip bond yield</vt:lpstr>
      <vt:lpstr>OZC yield curve - T-bills</vt:lpstr>
      <vt:lpstr>OZC yield curve - Strip bonds</vt:lpstr>
      <vt:lpstr>OZC Combined</vt:lpstr>
      <vt:lpstr>Forward loan mechanics</vt:lpstr>
    </vt:vector>
  </TitlesOfParts>
  <Company>GX280FS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Graduate School</dc:creator>
  <cp:lastModifiedBy>Robert Whaley</cp:lastModifiedBy>
  <cp:lastPrinted>2008-08-12T18:34:08Z</cp:lastPrinted>
  <dcterms:created xsi:type="dcterms:W3CDTF">2008-01-05T18:32:57Z</dcterms:created>
  <dcterms:modified xsi:type="dcterms:W3CDTF">2024-01-07T16:18:17Z</dcterms:modified>
</cp:coreProperties>
</file>