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533\DER 04.4 Option valuation - Risk measurement\"/>
    </mc:Choice>
  </mc:AlternateContent>
  <xr:revisionPtr revIDLastSave="0" documentId="13_ncr:1_{3F532B0E-0954-4902-95AC-A1DF05018AE0}" xr6:coauthVersionLast="47" xr6:coauthVersionMax="47" xr10:uidLastSave="{00000000-0000-0000-0000-000000000000}"/>
  <bookViews>
    <workbookView xWindow="-120" yWindow="-120" windowWidth="29040" windowHeight="15720" tabRatio="601" activeTab="3" xr2:uid="{00000000-000D-0000-FFFF-FFFF00000000}"/>
  </bookViews>
  <sheets>
    <sheet name="Risk measures" sheetId="42" r:id="rId1"/>
    <sheet name="Delta and gamma" sheetId="43" r:id="rId2"/>
    <sheet name="Vega" sheetId="45" r:id="rId3"/>
    <sheet name="Theta" sheetId="46" r:id="rId4"/>
    <sheet name="Time erosion" sheetId="47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7" l="1"/>
  <c r="D5" i="47" s="1"/>
  <c r="B11" i="47"/>
  <c r="B13" i="47"/>
  <c r="B12" i="46"/>
  <c r="D4" i="46"/>
  <c r="D5" i="46" s="1"/>
  <c r="D6" i="46" s="1"/>
  <c r="D7" i="46" s="1"/>
  <c r="D8" i="46" s="1"/>
  <c r="D9" i="46" s="1"/>
  <c r="D10" i="46" s="1"/>
  <c r="D11" i="46" s="1"/>
  <c r="D12" i="46" s="1"/>
  <c r="D13" i="46" s="1"/>
  <c r="D14" i="46" s="1"/>
  <c r="D15" i="46" s="1"/>
  <c r="D16" i="46" s="1"/>
  <c r="D17" i="46" s="1"/>
  <c r="D18" i="46" s="1"/>
  <c r="D19" i="46" s="1"/>
  <c r="D20" i="46" s="1"/>
  <c r="D21" i="46" s="1"/>
  <c r="D22" i="46" s="1"/>
  <c r="D23" i="46" s="1"/>
  <c r="E4" i="47" a="1"/>
  <c r="E12" i="47" a="1"/>
  <c r="E20" i="47" a="1"/>
  <c r="E28" i="47" a="1"/>
  <c r="E36" i="47" a="1"/>
  <c r="E44" i="47" a="1"/>
  <c r="E52" i="47" a="1"/>
  <c r="E60" i="47" a="1"/>
  <c r="E68" i="47" a="1"/>
  <c r="E76" i="47" a="1"/>
  <c r="E13" i="47" a="1"/>
  <c r="E37" i="47" a="1"/>
  <c r="E5" i="47" a="1"/>
  <c r="E21" i="47" a="1"/>
  <c r="E29" i="47" a="1"/>
  <c r="E45" i="47" a="1"/>
  <c r="E53" i="47" a="1"/>
  <c r="E61" i="47" a="1"/>
  <c r="E69" i="47" a="1"/>
  <c r="E77" i="47" a="1"/>
  <c r="E85" i="47" a="1"/>
  <c r="E90" i="47" a="1"/>
  <c r="E14" i="47" a="1"/>
  <c r="E30" i="47" a="1"/>
  <c r="E38" i="47" a="1"/>
  <c r="E70" i="47" a="1"/>
  <c r="E86" i="47" a="1"/>
  <c r="E55" i="47" a="1"/>
  <c r="E87" i="47" a="1"/>
  <c r="E82" i="47" a="1"/>
  <c r="E91" i="47" a="1"/>
  <c r="E6" i="47" a="1"/>
  <c r="E22" i="47" a="1"/>
  <c r="E46" i="47" a="1"/>
  <c r="E54" i="47" a="1"/>
  <c r="E62" i="47" a="1"/>
  <c r="E78" i="47" a="1"/>
  <c r="E47" i="47" a="1"/>
  <c r="E63" i="47" a="1"/>
  <c r="E79" i="47" a="1"/>
  <c r="E81" i="47" a="1"/>
  <c r="E74" i="47" a="1"/>
  <c r="E15" i="47" a="1"/>
  <c r="E7" i="47" a="1"/>
  <c r="E23" i="47" a="1"/>
  <c r="E31" i="47" a="1"/>
  <c r="E39" i="47" a="1"/>
  <c r="E71" i="47" a="1"/>
  <c r="E16" i="47" a="1"/>
  <c r="E24" i="47" a="1"/>
  <c r="E40" i="47" a="1"/>
  <c r="E56" i="47" a="1"/>
  <c r="E64" i="47" a="1"/>
  <c r="E72" i="47" a="1"/>
  <c r="E80" i="47" a="1"/>
  <c r="E88" i="47" a="1"/>
  <c r="E73" i="47" a="1"/>
  <c r="E89" i="47" a="1"/>
  <c r="E50" i="47" a="1"/>
  <c r="E84" i="47" a="1"/>
  <c r="E8" i="47" a="1"/>
  <c r="E32" i="47" a="1"/>
  <c r="E48" i="47" a="1"/>
  <c r="E9" i="47" a="1"/>
  <c r="E25" i="47" a="1"/>
  <c r="E49" i="47" a="1"/>
  <c r="E57" i="47" a="1"/>
  <c r="E65" i="47" a="1"/>
  <c r="E42" i="47" a="1"/>
  <c r="E17" i="47" a="1"/>
  <c r="E33" i="47" a="1"/>
  <c r="E41" i="47" a="1"/>
  <c r="E58" i="47" a="1"/>
  <c r="E92" i="47" a="1"/>
  <c r="E10" i="47" a="1"/>
  <c r="E18" i="47" a="1"/>
  <c r="E26" i="47" a="1"/>
  <c r="E34" i="47" a="1"/>
  <c r="E66" i="47" a="1"/>
  <c r="E11" i="47" a="1"/>
  <c r="E19" i="47" a="1"/>
  <c r="E27" i="47" a="1"/>
  <c r="E35" i="47" a="1"/>
  <c r="E43" i="47" a="1"/>
  <c r="E51" i="47" a="1"/>
  <c r="E59" i="47" a="1"/>
  <c r="E67" i="47" a="1"/>
  <c r="E75" i="47" a="1"/>
  <c r="E83" i="47" a="1"/>
  <c r="E3" i="47" a="1"/>
  <c r="E4" i="45" a="1"/>
  <c r="E12" i="45" a="1"/>
  <c r="E20" i="45" a="1"/>
  <c r="E21" i="45" a="1"/>
  <c r="E13" i="45" a="1"/>
  <c r="E14" i="45" a="1"/>
  <c r="E5" i="45" a="1"/>
  <c r="E6" i="45" a="1"/>
  <c r="E15" i="45" a="1"/>
  <c r="E7" i="45" a="1"/>
  <c r="E23" i="45" a="1"/>
  <c r="E17" i="45" a="1"/>
  <c r="E8" i="45" a="1"/>
  <c r="E16" i="45" a="1"/>
  <c r="E18" i="45" a="1"/>
  <c r="E9" i="45" a="1"/>
  <c r="E10" i="45" a="1"/>
  <c r="E19" i="45" a="1"/>
  <c r="E22" i="45" a="1"/>
  <c r="E11" i="45" a="1"/>
  <c r="E3" i="45" a="1"/>
  <c r="E4" i="43" a="1"/>
  <c r="G6" i="43" a="1"/>
  <c r="F9" i="43" a="1"/>
  <c r="E12" i="43" a="1"/>
  <c r="G14" i="43" a="1"/>
  <c r="F17" i="43" a="1"/>
  <c r="E20" i="43" a="1"/>
  <c r="G22" i="43" a="1"/>
  <c r="F4" i="43" a="1"/>
  <c r="E7" i="43" a="1"/>
  <c r="G9" i="43" a="1"/>
  <c r="F12" i="43" a="1"/>
  <c r="E15" i="43" a="1"/>
  <c r="F7" i="43" a="1"/>
  <c r="G12" i="43" a="1"/>
  <c r="F15" i="43" a="1"/>
  <c r="E18" i="43" a="1"/>
  <c r="G20" i="43" a="1"/>
  <c r="F23" i="43" a="1"/>
  <c r="G21" i="43" a="1"/>
  <c r="G4" i="43" a="1"/>
  <c r="E10" i="43" a="1"/>
  <c r="F22" i="43" a="1"/>
  <c r="F10" i="43" a="1"/>
  <c r="F18" i="43" a="1"/>
  <c r="E21" i="43" a="1"/>
  <c r="F21" i="43" a="1"/>
  <c r="E11" i="43" a="1"/>
  <c r="F16" i="43" a="1"/>
  <c r="E5" i="43" a="1"/>
  <c r="G7" i="43" a="1"/>
  <c r="E13" i="43" a="1"/>
  <c r="G15" i="43" a="1"/>
  <c r="G23" i="43" a="1"/>
  <c r="G18" i="43" a="1"/>
  <c r="G13" i="43" a="1"/>
  <c r="F20" i="43" a="1"/>
  <c r="E8" i="43" a="1"/>
  <c r="F13" i="43" a="1"/>
  <c r="E16" i="43" a="1"/>
  <c r="F8" i="43" a="1"/>
  <c r="E19" i="43" a="1"/>
  <c r="E22" i="43" a="1"/>
  <c r="F5" i="43" a="1"/>
  <c r="G10" i="43" a="1"/>
  <c r="G5" i="43" a="1"/>
  <c r="E23" i="43" a="1"/>
  <c r="G8" i="43" a="1"/>
  <c r="F11" i="43" a="1"/>
  <c r="E14" i="43" a="1"/>
  <c r="F19" i="43" a="1"/>
  <c r="G17" i="43" a="1"/>
  <c r="E6" i="43" a="1"/>
  <c r="G16" i="43" a="1"/>
  <c r="G19" i="43" a="1"/>
  <c r="F6" i="43" a="1"/>
  <c r="E9" i="43" a="1"/>
  <c r="G11" i="43" a="1"/>
  <c r="F14" i="43" a="1"/>
  <c r="E17" i="43" a="1"/>
  <c r="G3" i="43" a="1"/>
  <c r="F3" i="43" a="1"/>
  <c r="E3" i="43" a="1"/>
  <c r="F18" i="46"/>
  <c r="F12" i="46"/>
  <c r="F17" i="46"/>
  <c r="E22" i="46"/>
  <c r="F4" i="46"/>
  <c r="F3" i="46"/>
  <c r="E13" i="46"/>
  <c r="F7" i="46"/>
  <c r="E4" i="46"/>
  <c r="E7" i="46"/>
  <c r="F19" i="46"/>
  <c r="E16" i="46"/>
  <c r="E14" i="46"/>
  <c r="F11" i="46"/>
  <c r="E20" i="46"/>
  <c r="E12" i="46"/>
  <c r="F16" i="46"/>
  <c r="E10" i="46"/>
  <c r="E11" i="46"/>
  <c r="F8" i="46"/>
  <c r="E5" i="46"/>
  <c r="E3" i="46"/>
  <c r="F20" i="46"/>
  <c r="E17" i="46"/>
  <c r="F23" i="46"/>
  <c r="E19" i="46"/>
  <c r="F14" i="46"/>
  <c r="E9" i="46"/>
  <c r="F5" i="46"/>
  <c r="E23" i="46"/>
  <c r="F21" i="46"/>
  <c r="E15" i="46"/>
  <c r="E8" i="46"/>
  <c r="F6" i="46"/>
  <c r="F15" i="46"/>
  <c r="E6" i="46"/>
  <c r="E21" i="46"/>
  <c r="F10" i="46"/>
  <c r="E18" i="46"/>
  <c r="F9" i="46"/>
  <c r="F22" i="46"/>
  <c r="F13" i="46"/>
  <c r="E83" i="47" l="1"/>
  <c r="E75" i="47"/>
  <c r="E67" i="47"/>
  <c r="E59" i="47"/>
  <c r="E51" i="47"/>
  <c r="E43" i="47"/>
  <c r="E35" i="47"/>
  <c r="E27" i="47"/>
  <c r="E19" i="47"/>
  <c r="E11" i="47"/>
  <c r="E66" i="47"/>
  <c r="E34" i="47"/>
  <c r="E26" i="47"/>
  <c r="E18" i="47"/>
  <c r="E10" i="47"/>
  <c r="E92" i="47"/>
  <c r="E58" i="47"/>
  <c r="E41" i="47"/>
  <c r="E33" i="47"/>
  <c r="E17" i="47"/>
  <c r="E42" i="47"/>
  <c r="E65" i="47"/>
  <c r="E57" i="47"/>
  <c r="E49" i="47"/>
  <c r="E25" i="47"/>
  <c r="E9" i="47"/>
  <c r="E48" i="47"/>
  <c r="E32" i="47"/>
  <c r="E8" i="47"/>
  <c r="E84" i="47"/>
  <c r="E50" i="47"/>
  <c r="E89" i="47"/>
  <c r="E73" i="47"/>
  <c r="E88" i="47"/>
  <c r="E80" i="47"/>
  <c r="E72" i="47"/>
  <c r="E64" i="47"/>
  <c r="E56" i="47"/>
  <c r="E40" i="47"/>
  <c r="E24" i="47"/>
  <c r="E16" i="47"/>
  <c r="E71" i="47"/>
  <c r="E39" i="47"/>
  <c r="E31" i="47"/>
  <c r="E23" i="47"/>
  <c r="E7" i="47"/>
  <c r="E15" i="47"/>
  <c r="E74" i="47"/>
  <c r="E81" i="47"/>
  <c r="E79" i="47"/>
  <c r="E63" i="47"/>
  <c r="E47" i="47"/>
  <c r="E78" i="47"/>
  <c r="E62" i="47"/>
  <c r="E54" i="47"/>
  <c r="E46" i="47"/>
  <c r="E22" i="47"/>
  <c r="E6" i="47"/>
  <c r="E91" i="47"/>
  <c r="E82" i="47"/>
  <c r="E87" i="47"/>
  <c r="E55" i="47"/>
  <c r="E86" i="47"/>
  <c r="E70" i="47"/>
  <c r="E38" i="47"/>
  <c r="E30" i="47"/>
  <c r="E14" i="47"/>
  <c r="E90" i="47"/>
  <c r="E85" i="47"/>
  <c r="E77" i="47"/>
  <c r="E69" i="47"/>
  <c r="E61" i="47"/>
  <c r="E53" i="47"/>
  <c r="E45" i="47"/>
  <c r="E29" i="47"/>
  <c r="E21" i="47"/>
  <c r="E5" i="47"/>
  <c r="E37" i="47"/>
  <c r="E13" i="47"/>
  <c r="E76" i="47"/>
  <c r="E68" i="47"/>
  <c r="E60" i="47"/>
  <c r="E52" i="47"/>
  <c r="E44" i="47"/>
  <c r="E36" i="47"/>
  <c r="E28" i="47"/>
  <c r="E20" i="47"/>
  <c r="E12" i="47"/>
  <c r="E4" i="47"/>
  <c r="E3" i="47"/>
  <c r="E11" i="45"/>
  <c r="E22" i="45"/>
  <c r="E19" i="45"/>
  <c r="E10" i="45"/>
  <c r="E9" i="45"/>
  <c r="E18" i="45"/>
  <c r="E16" i="45"/>
  <c r="E8" i="45"/>
  <c r="E17" i="45"/>
  <c r="E23" i="45"/>
  <c r="E7" i="45"/>
  <c r="E15" i="45"/>
  <c r="E6" i="45"/>
  <c r="E5" i="45"/>
  <c r="E14" i="45"/>
  <c r="E13" i="45"/>
  <c r="E21" i="45"/>
  <c r="E20" i="45"/>
  <c r="E12" i="45"/>
  <c r="E4" i="45"/>
  <c r="E3" i="45"/>
  <c r="E17" i="43"/>
  <c r="F14" i="43"/>
  <c r="G11" i="43"/>
  <c r="E9" i="43"/>
  <c r="F6" i="43"/>
  <c r="G19" i="43"/>
  <c r="G16" i="43"/>
  <c r="E6" i="43"/>
  <c r="G17" i="43"/>
  <c r="F19" i="43"/>
  <c r="E14" i="43"/>
  <c r="F11" i="43"/>
  <c r="G8" i="43"/>
  <c r="E23" i="43"/>
  <c r="G5" i="43"/>
  <c r="G10" i="43"/>
  <c r="F5" i="43"/>
  <c r="E22" i="43"/>
  <c r="E19" i="43"/>
  <c r="F8" i="43"/>
  <c r="E16" i="43"/>
  <c r="F13" i="43"/>
  <c r="E8" i="43"/>
  <c r="F20" i="43"/>
  <c r="G13" i="43"/>
  <c r="G18" i="43"/>
  <c r="G23" i="43"/>
  <c r="G15" i="43"/>
  <c r="E13" i="43"/>
  <c r="G7" i="43"/>
  <c r="E5" i="43"/>
  <c r="F16" i="43"/>
  <c r="E11" i="43"/>
  <c r="F21" i="43"/>
  <c r="E21" i="43"/>
  <c r="F18" i="43"/>
  <c r="F10" i="43"/>
  <c r="F22" i="43"/>
  <c r="E10" i="43"/>
  <c r="G4" i="43"/>
  <c r="G21" i="43"/>
  <c r="F23" i="43"/>
  <c r="G20" i="43"/>
  <c r="E18" i="43"/>
  <c r="F15" i="43"/>
  <c r="G12" i="43"/>
  <c r="F7" i="43"/>
  <c r="E15" i="43"/>
  <c r="F12" i="43"/>
  <c r="G9" i="43"/>
  <c r="E7" i="43"/>
  <c r="F4" i="43"/>
  <c r="G22" i="43"/>
  <c r="E20" i="43"/>
  <c r="F17" i="43"/>
  <c r="G14" i="43"/>
  <c r="E12" i="43"/>
  <c r="F9" i="43"/>
  <c r="G6" i="43"/>
  <c r="E4" i="43"/>
  <c r="G3" i="43"/>
  <c r="F3" i="43"/>
  <c r="E3" i="43"/>
  <c r="D6" i="47"/>
  <c r="B12" i="45"/>
  <c r="D4" i="45"/>
  <c r="D5" i="45" s="1"/>
  <c r="D6" i="45" s="1"/>
  <c r="D7" i="45" s="1"/>
  <c r="D8" i="45" s="1"/>
  <c r="D9" i="45" s="1"/>
  <c r="D10" i="45" s="1"/>
  <c r="D11" i="45" s="1"/>
  <c r="D12" i="45" s="1"/>
  <c r="D13" i="45" s="1"/>
  <c r="D14" i="45" s="1"/>
  <c r="D15" i="45" s="1"/>
  <c r="D16" i="45" s="1"/>
  <c r="D17" i="45" s="1"/>
  <c r="D18" i="45" s="1"/>
  <c r="D19" i="45" s="1"/>
  <c r="D20" i="45" s="1"/>
  <c r="D21" i="45" s="1"/>
  <c r="D22" i="45" s="1"/>
  <c r="D23" i="45" s="1"/>
  <c r="D5" i="43"/>
  <c r="D6" i="43" s="1"/>
  <c r="D7" i="43" s="1"/>
  <c r="D8" i="43" s="1"/>
  <c r="D9" i="43" s="1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4" i="43"/>
  <c r="B12" i="43"/>
  <c r="D7" i="47" l="1"/>
  <c r="C21" i="42"/>
  <c r="D20" i="42"/>
  <c r="B21" i="42"/>
  <c r="D17" i="42"/>
  <c r="D18" i="42"/>
  <c r="B19" i="42"/>
  <c r="B17" i="42"/>
  <c r="B20" i="42"/>
  <c r="D19" i="42"/>
  <c r="B18" i="42"/>
  <c r="D21" i="42"/>
  <c r="D8" i="47" l="1"/>
  <c r="E18" i="42"/>
  <c r="E20" i="42"/>
  <c r="E19" i="42"/>
  <c r="E17" i="42"/>
  <c r="E21" i="42"/>
  <c r="D9" i="47" l="1"/>
  <c r="D10" i="47" l="1"/>
  <c r="D11" i="47" l="1"/>
  <c r="D12" i="47" l="1"/>
  <c r="D13" i="47" l="1"/>
  <c r="D14" i="47" l="1"/>
  <c r="D15" i="47" l="1"/>
  <c r="D16" i="47" l="1"/>
  <c r="D17" i="47" l="1"/>
  <c r="D18" i="47" l="1"/>
  <c r="D19" i="47" l="1"/>
  <c r="D20" i="47" l="1"/>
  <c r="D21" i="47" l="1"/>
  <c r="D22" i="47" l="1"/>
  <c r="D23" i="47" l="1"/>
  <c r="D24" i="47" l="1"/>
  <c r="D25" i="47" l="1"/>
  <c r="D26" i="47" l="1"/>
  <c r="D27" i="47" l="1"/>
  <c r="D28" i="47" l="1"/>
  <c r="D29" i="47" l="1"/>
  <c r="D30" i="47" l="1"/>
  <c r="D31" i="47" l="1"/>
  <c r="D32" i="47" l="1"/>
  <c r="D33" i="47" l="1"/>
  <c r="D34" i="47" l="1"/>
  <c r="D35" i="47" l="1"/>
  <c r="D36" i="47" l="1"/>
  <c r="D37" i="47" l="1"/>
  <c r="D38" i="47" l="1"/>
  <c r="D39" i="47" l="1"/>
  <c r="D40" i="47" l="1"/>
  <c r="D41" i="47" l="1"/>
  <c r="D42" i="47" l="1"/>
  <c r="D43" i="47" l="1"/>
  <c r="D44" i="47" l="1"/>
  <c r="D45" i="47" l="1"/>
  <c r="D46" i="47" l="1"/>
  <c r="D47" i="47" l="1"/>
  <c r="D48" i="47" l="1"/>
  <c r="D49" i="47" l="1"/>
  <c r="D50" i="47" l="1"/>
  <c r="D51" i="47" l="1"/>
  <c r="D52" i="47" l="1"/>
  <c r="D53" i="47" l="1"/>
  <c r="D54" i="47" l="1"/>
  <c r="D55" i="47" l="1"/>
  <c r="D56" i="47" l="1"/>
  <c r="D57" i="47" l="1"/>
  <c r="D58" i="47" l="1"/>
  <c r="D59" i="47" l="1"/>
  <c r="D60" i="47" l="1"/>
  <c r="D61" i="47" l="1"/>
  <c r="D62" i="47" l="1"/>
  <c r="D63" i="47" l="1"/>
  <c r="D64" i="47" l="1"/>
  <c r="D65" i="47" l="1"/>
  <c r="D66" i="47" l="1"/>
  <c r="D67" i="47" l="1"/>
  <c r="D68" i="47" l="1"/>
  <c r="D69" i="47" l="1"/>
  <c r="D70" i="47" l="1"/>
  <c r="D71" i="47" l="1"/>
  <c r="D72" i="47" l="1"/>
  <c r="D73" i="47" l="1"/>
  <c r="D74" i="47" l="1"/>
  <c r="D75" i="47" l="1"/>
  <c r="D76" i="47" l="1"/>
  <c r="D77" i="47" l="1"/>
  <c r="D78" i="47" l="1"/>
  <c r="D79" i="47" l="1"/>
  <c r="D80" i="47" l="1"/>
  <c r="D81" i="47" l="1"/>
  <c r="D82" i="47" l="1"/>
  <c r="D83" i="47" l="1"/>
  <c r="D84" i="47" l="1"/>
  <c r="D85" i="47" l="1"/>
  <c r="D86" i="47" l="1"/>
  <c r="D87" i="47" l="1"/>
  <c r="D88" i="47" l="1"/>
  <c r="D89" i="47" l="1"/>
  <c r="D90" i="47" l="1"/>
  <c r="D91" i="47" l="1"/>
  <c r="D92" i="47" l="1"/>
  <c r="D93" i="4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<sst xmlns="http://schemas.openxmlformats.org/spreadsheetml/2006/main" count="84" uniqueCount="42">
  <si>
    <t>Exercise price</t>
  </si>
  <si>
    <t>Volatility rate</t>
  </si>
  <si>
    <t>Time to expiration</t>
  </si>
  <si>
    <t>Price</t>
  </si>
  <si>
    <t>(C)all/(P)ut</t>
  </si>
  <si>
    <t>Currency parameters</t>
  </si>
  <si>
    <t>Foreign interest rate</t>
  </si>
  <si>
    <t>Domestic interest rate</t>
  </si>
  <si>
    <t>Risk measures</t>
  </si>
  <si>
    <t>Delta</t>
  </si>
  <si>
    <t>Analytical</t>
  </si>
  <si>
    <t>Numerical</t>
  </si>
  <si>
    <t>Perturbation</t>
  </si>
  <si>
    <t>parameter</t>
  </si>
  <si>
    <t>P</t>
  </si>
  <si>
    <t>Difference</t>
  </si>
  <si>
    <t>Vega</t>
  </si>
  <si>
    <t>Rho - r</t>
  </si>
  <si>
    <t>Rho - i</t>
  </si>
  <si>
    <t>Theta</t>
  </si>
  <si>
    <t>Option</t>
  </si>
  <si>
    <t>Stock</t>
  </si>
  <si>
    <t>Dividend yield</t>
  </si>
  <si>
    <t>Market</t>
  </si>
  <si>
    <t>Risk-free rate</t>
  </si>
  <si>
    <t>Days to expiration</t>
  </si>
  <si>
    <t>Years to expiration</t>
  </si>
  <si>
    <t>Exercise</t>
  </si>
  <si>
    <t>price</t>
  </si>
  <si>
    <t>Call</t>
  </si>
  <si>
    <t>delta</t>
  </si>
  <si>
    <t>Put</t>
  </si>
  <si>
    <t>Gamma</t>
  </si>
  <si>
    <t>theta</t>
  </si>
  <si>
    <t>Thetas at different levels of moneyness</t>
  </si>
  <si>
    <t>Days to</t>
  </si>
  <si>
    <t>expiration</t>
  </si>
  <si>
    <t>value</t>
  </si>
  <si>
    <t>Value of ATM option</t>
  </si>
  <si>
    <t>Analytical versus numerical risk measures</t>
  </si>
  <si>
    <t>Delta/gamma by exercise price</t>
  </si>
  <si>
    <t>Vega by exercise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</si>
</sst>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000"/>
    <numFmt numFmtId="166" formatCode="0.000"/>
    <numFmt numFmtId="167" formatCode="0.00000"/>
  </numFmts>
  <fonts count="8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1"/>
      <name val="Verdana"/>
      <family val="2"/>
    </font>
    <font>
      <sz val="11"/>
      <name val="Times New Roman"/>
      <family val="1"/>
    </font>
    <font>
      <b/>
      <sz val="11"/>
      <name val="Book Antiqua"/>
      <family val="1"/>
    </font>
    <font>
      <sz val="11"/>
      <name val="Book Antiqua"/>
      <family val="1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9" fontId="6" fillId="0" borderId="0" xfId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0" xfId="0" applyFont="1" applyFill="1" applyBorder="1"/>
    <xf numFmtId="166" fontId="6" fillId="0" borderId="0" xfId="0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0" fontId="6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center"/>
    </xf>
    <xf numFmtId="9" fontId="6" fillId="2" borderId="0" xfId="1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" fontId="6" fillId="2" borderId="0" xfId="1" applyNumberFormat="1" applyFont="1" applyFill="1" applyBorder="1" applyAlignment="1">
      <alignment horizontal="center"/>
    </xf>
    <xf numFmtId="167" fontId="6" fillId="2" borderId="0" xfId="1" applyNumberFormat="1" applyFont="1" applyFill="1" applyBorder="1" applyAlignment="1">
      <alignment horizontal="center"/>
    </xf>
    <xf numFmtId="0" fontId="4" fillId="3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Call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'Delta and gamma'!$D$3:$D$23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'Delta and gamma'!$E$3:$E$23</c:f>
              <c:numCache>
                <c:formatCode>0.000</c:formatCode>
                <c:ptCount val="21"/>
                <c:pt idx="0">
                  <c:v>0.98926671014003509</c:v>
                </c:pt>
                <c:pt idx="1">
                  <c:v>0.98168827479238652</c:v>
                </c:pt>
                <c:pt idx="2">
                  <c:v>0.96918928061952725</c:v>
                </c:pt>
                <c:pt idx="3">
                  <c:v>0.94996072490945849</c:v>
                </c:pt>
                <c:pt idx="4">
                  <c:v>0.92224322029336181</c:v>
                </c:pt>
                <c:pt idx="5">
                  <c:v>0.88465069808277563</c:v>
                </c:pt>
                <c:pt idx="6">
                  <c:v>0.83649454849295102</c:v>
                </c:pt>
                <c:pt idx="7">
                  <c:v>0.77802361007404219</c:v>
                </c:pt>
                <c:pt idx="8">
                  <c:v>0.71051101702895725</c:v>
                </c:pt>
                <c:pt idx="9">
                  <c:v>0.63615809300645176</c:v>
                </c:pt>
                <c:pt idx="10">
                  <c:v>0.55783381972441592</c:v>
                </c:pt>
                <c:pt idx="11">
                  <c:v>0.4787088966873343</c:v>
                </c:pt>
                <c:pt idx="12">
                  <c:v>0.40186748351401114</c:v>
                </c:pt>
                <c:pt idx="13">
                  <c:v>0.32996824875420849</c:v>
                </c:pt>
                <c:pt idx="14">
                  <c:v>0.2650138226464902</c:v>
                </c:pt>
                <c:pt idx="15">
                  <c:v>0.20824656966717897</c:v>
                </c:pt>
                <c:pt idx="16">
                  <c:v>0.1601641592813586</c:v>
                </c:pt>
                <c:pt idx="17">
                  <c:v>0.12062602007249699</c:v>
                </c:pt>
                <c:pt idx="18">
                  <c:v>8.9011832894388729E-2</c:v>
                </c:pt>
                <c:pt idx="19">
                  <c:v>6.4394926016593509E-2</c:v>
                </c:pt>
                <c:pt idx="20">
                  <c:v>4.5701890203730562E-2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4C-4DF5-A5E8-EC33227D7D5A}"/>
            </c:ext>
          </c:extLst>
        </c:ser>
        <c:ser>
          <c:idx val="1"/>
          <c:order val="1"/>
          <c:tx>
            <c:v>Put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'Delta and gamma'!$D$3:$D$23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'Delta and gamma'!$F$3:$F$23</c:f>
              <c:numCache>
                <c:formatCode>0.000</c:formatCode>
                <c:ptCount val="21"/>
                <c:pt idx="0">
                  <c:v>-8.2705739082169598E-3</c:v>
                </c:pt>
                <c:pt idx="1">
                  <c:v>-1.584900925586551E-2</c:v>
                </c:pt>
                <c:pt idx="2">
                  <c:v>-2.8348003428724747E-2</c:v>
                </c:pt>
                <c:pt idx="3">
                  <c:v>-4.7576559138793592E-2</c:v>
                </c:pt>
                <c:pt idx="4">
                  <c:v>-7.5294063754890256E-2</c:v>
                </c:pt>
                <c:pt idx="5">
                  <c:v>-0.11288658596547638</c:v>
                </c:pt>
                <c:pt idx="6">
                  <c:v>-0.16104273555530105</c:v>
                </c:pt>
                <c:pt idx="7">
                  <c:v>-0.21951367397420987</c:v>
                </c:pt>
                <c:pt idx="8">
                  <c:v>-0.28702626701929479</c:v>
                </c:pt>
                <c:pt idx="9">
                  <c:v>-0.36137919104180027</c:v>
                </c:pt>
                <c:pt idx="10">
                  <c:v>-0.43970346432383617</c:v>
                </c:pt>
                <c:pt idx="11">
                  <c:v>-0.51882838736091774</c:v>
                </c:pt>
                <c:pt idx="12">
                  <c:v>-0.5956698005342409</c:v>
                </c:pt>
                <c:pt idx="13">
                  <c:v>-0.66756903529404354</c:v>
                </c:pt>
                <c:pt idx="14">
                  <c:v>-0.73252346140176183</c:v>
                </c:pt>
                <c:pt idx="15">
                  <c:v>-0.78929071438107312</c:v>
                </c:pt>
                <c:pt idx="16">
                  <c:v>-0.83737312476689341</c:v>
                </c:pt>
                <c:pt idx="17">
                  <c:v>-0.87691126397575503</c:v>
                </c:pt>
                <c:pt idx="18">
                  <c:v>-0.90852545115386329</c:v>
                </c:pt>
                <c:pt idx="19">
                  <c:v>-0.93314235803165857</c:v>
                </c:pt>
                <c:pt idx="20">
                  <c:v>-0.95183539384452143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4C-4DF5-A5E8-EC33227D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68960"/>
        <c:axId val="986144688"/>
      </c:scatterChart>
      <c:valAx>
        <c:axId val="1211668960"/>
        <c:scaling>
          <c:orientation val="minMax"/>
          <c:max val="6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Exercise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144688"/>
        <c:crosses val="autoZero"/>
        <c:crossBetween val="midCat"/>
      </c:valAx>
      <c:valAx>
        <c:axId val="986144688"/>
        <c:scaling>
          <c:orientation val="minMax"/>
          <c:max val="1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Delta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166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2"/>
          <c:tx>
            <c:v>Gamma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'Delta and gamma'!$D$3:$D$23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'Delta and gamma'!$G$3:$G$23</c:f>
              <c:numCache>
                <c:formatCode>0.0000</c:formatCode>
                <c:ptCount val="21"/>
                <c:pt idx="0">
                  <c:v>4.5438187634828063E-3</c:v>
                </c:pt>
                <c:pt idx="1">
                  <c:v>7.9928671611548263E-3</c:v>
                </c:pt>
                <c:pt idx="2">
                  <c:v>1.3067367616333255E-2</c:v>
                </c:pt>
                <c:pt idx="3">
                  <c:v>1.9951521517614482E-2</c:v>
                </c:pt>
                <c:pt idx="4">
                  <c:v>2.8575424794324622E-2</c:v>
                </c:pt>
                <c:pt idx="5">
                  <c:v>3.8548695051988512E-2</c:v>
                </c:pt>
                <c:pt idx="6">
                  <c:v>4.9165329088650768E-2</c:v>
                </c:pt>
                <c:pt idx="7">
                  <c:v>5.9490327697538189E-2</c:v>
                </c:pt>
                <c:pt idx="8">
                  <c:v>6.8511516160618194E-2</c:v>
                </c:pt>
                <c:pt idx="9">
                  <c:v>7.5317979913757396E-2</c:v>
                </c:pt>
                <c:pt idx="10">
                  <c:v>7.9258435645887554E-2</c:v>
                </c:pt>
                <c:pt idx="11">
                  <c:v>8.0040941048269754E-2</c:v>
                </c:pt>
                <c:pt idx="12">
                  <c:v>7.7755047157859095E-2</c:v>
                </c:pt>
                <c:pt idx="13">
                  <c:v>7.2820397885472316E-2</c:v>
                </c:pt>
                <c:pt idx="14">
                  <c:v>6.5883769669197803E-2</c:v>
                </c:pt>
                <c:pt idx="15">
                  <c:v>5.7694926871086606E-2</c:v>
                </c:pt>
                <c:pt idx="16">
                  <c:v>4.8990103650486651E-2</c:v>
                </c:pt>
                <c:pt idx="17">
                  <c:v>4.0403380728632546E-2</c:v>
                </c:pt>
                <c:pt idx="18">
                  <c:v>3.2415003749100731E-2</c:v>
                </c:pt>
                <c:pt idx="19">
                  <c:v>2.5335579575190864E-2</c:v>
                </c:pt>
                <c:pt idx="20">
                  <c:v>1.9318333169309143E-2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6-41E4-96A9-0FC8E575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68960"/>
        <c:axId val="98614468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Call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'Delta and gamma'!$D$3:$D$23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53</c:v>
                      </c:pt>
                      <c:pt idx="14">
                        <c:v>54</c:v>
                      </c:pt>
                      <c:pt idx="15">
                        <c:v>55</c:v>
                      </c:pt>
                      <c:pt idx="16">
                        <c:v>56</c:v>
                      </c:pt>
                      <c:pt idx="17">
                        <c:v>57</c:v>
                      </c:pt>
                      <c:pt idx="18">
                        <c:v>58</c:v>
                      </c:pt>
                      <c:pt idx="19">
                        <c:v>59</c:v>
                      </c:pt>
                      <c:pt idx="20">
                        <c:v>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'Delta and gamma'!$E$3:$E$23</c15:sqref>
                        </c15:formulaRef>
                      </c:ext>
                    </c:extLst>
                    <c:numCache>
                      <c:formatCode>0.000</c:formatCode>
                      <c:ptCount val="21"/>
                      <c:pt idx="0">
                        <c:v>0.98926671014003509</c:v>
                      </c:pt>
                      <c:pt idx="1">
                        <c:v>0.98168827479238652</c:v>
                      </c:pt>
                      <c:pt idx="2">
                        <c:v>0.96918928061952725</c:v>
                      </c:pt>
                      <c:pt idx="3">
                        <c:v>0.94996072490945849</c:v>
                      </c:pt>
                      <c:pt idx="4">
                        <c:v>0.92224322029336181</c:v>
                      </c:pt>
                      <c:pt idx="5">
                        <c:v>0.88465069808277563</c:v>
                      </c:pt>
                      <c:pt idx="6">
                        <c:v>0.83649454849295102</c:v>
                      </c:pt>
                      <c:pt idx="7">
                        <c:v>0.77802361007404219</c:v>
                      </c:pt>
                      <c:pt idx="8">
                        <c:v>0.71051101702895725</c:v>
                      </c:pt>
                      <c:pt idx="9">
                        <c:v>0.63615809300645176</c:v>
                      </c:pt>
                      <c:pt idx="10">
                        <c:v>0.55783381972441592</c:v>
                      </c:pt>
                      <c:pt idx="11">
                        <c:v>0.4787088966873343</c:v>
                      </c:pt>
                      <c:pt idx="12">
                        <c:v>0.40186748351401114</c:v>
                      </c:pt>
                      <c:pt idx="13">
                        <c:v>0.32996824875420849</c:v>
                      </c:pt>
                      <c:pt idx="14">
                        <c:v>0.2650138226464902</c:v>
                      </c:pt>
                      <c:pt idx="15">
                        <c:v>0.20824656966717897</c:v>
                      </c:pt>
                      <c:pt idx="16">
                        <c:v>0.1601641592813586</c:v>
                      </c:pt>
                      <c:pt idx="17">
                        <c:v>0.12062602007249699</c:v>
                      </c:pt>
                      <c:pt idx="18">
                        <c:v>8.9011832894388729E-2</c:v>
                      </c:pt>
                      <c:pt idx="19">
                        <c:v>6.4394926016593509E-2</c:v>
                      </c:pt>
                      <c:pt idx="20">
                        <c:v>4.5701890203730562E-2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A2C6-41E4-96A9-0FC8E57503B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Put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'Delta and gamma'!$D$3:$D$23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53</c:v>
                      </c:pt>
                      <c:pt idx="14">
                        <c:v>54</c:v>
                      </c:pt>
                      <c:pt idx="15">
                        <c:v>55</c:v>
                      </c:pt>
                      <c:pt idx="16">
                        <c:v>56</c:v>
                      </c:pt>
                      <c:pt idx="17">
                        <c:v>57</c:v>
                      </c:pt>
                      <c:pt idx="18">
                        <c:v>58</c:v>
                      </c:pt>
                      <c:pt idx="19">
                        <c:v>59</c:v>
                      </c:pt>
                      <c:pt idx="20">
                        <c:v>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'Delta and gamma'!$F$3:$F$23</c15:sqref>
                        </c15:formulaRef>
                      </c:ext>
                    </c:extLst>
                    <c:numCache>
                      <c:formatCode>0.000</c:formatCode>
                      <c:ptCount val="21"/>
                      <c:pt idx="0">
                        <c:v>-8.2705739082169598E-3</c:v>
                      </c:pt>
                      <c:pt idx="1">
                        <c:v>-1.584900925586551E-2</c:v>
                      </c:pt>
                      <c:pt idx="2">
                        <c:v>-2.8348003428724747E-2</c:v>
                      </c:pt>
                      <c:pt idx="3">
                        <c:v>-4.7576559138793592E-2</c:v>
                      </c:pt>
                      <c:pt idx="4">
                        <c:v>-7.5294063754890256E-2</c:v>
                      </c:pt>
                      <c:pt idx="5">
                        <c:v>-0.11288658596547638</c:v>
                      </c:pt>
                      <c:pt idx="6">
                        <c:v>-0.16104273555530105</c:v>
                      </c:pt>
                      <c:pt idx="7">
                        <c:v>-0.21951367397420987</c:v>
                      </c:pt>
                      <c:pt idx="8">
                        <c:v>-0.28702626701929479</c:v>
                      </c:pt>
                      <c:pt idx="9">
                        <c:v>-0.36137919104180027</c:v>
                      </c:pt>
                      <c:pt idx="10">
                        <c:v>-0.43970346432383617</c:v>
                      </c:pt>
                      <c:pt idx="11">
                        <c:v>-0.51882838736091774</c:v>
                      </c:pt>
                      <c:pt idx="12">
                        <c:v>-0.5956698005342409</c:v>
                      </c:pt>
                      <c:pt idx="13">
                        <c:v>-0.66756903529404354</c:v>
                      </c:pt>
                      <c:pt idx="14">
                        <c:v>-0.73252346140176183</c:v>
                      </c:pt>
                      <c:pt idx="15">
                        <c:v>-0.78929071438107312</c:v>
                      </c:pt>
                      <c:pt idx="16">
                        <c:v>-0.83737312476689341</c:v>
                      </c:pt>
                      <c:pt idx="17">
                        <c:v>-0.87691126397575503</c:v>
                      </c:pt>
                      <c:pt idx="18">
                        <c:v>-0.90852545115386329</c:v>
                      </c:pt>
                      <c:pt idx="19">
                        <c:v>-0.93314235803165857</c:v>
                      </c:pt>
                      <c:pt idx="20">
                        <c:v>-0.95183539384452143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2C6-41E4-96A9-0FC8E57503B6}"/>
                  </c:ext>
                </c:extLst>
              </c15:ser>
            </c15:filteredScatterSeries>
          </c:ext>
        </c:extLst>
      </c:scatterChart>
      <c:valAx>
        <c:axId val="1211668960"/>
        <c:scaling>
          <c:orientation val="minMax"/>
          <c:max val="6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Exercise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144688"/>
        <c:crosses val="autoZero"/>
        <c:crossBetween val="midCat"/>
      </c:valAx>
      <c:valAx>
        <c:axId val="986144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Gamma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166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2"/>
          <c:tx>
            <c:v>Gamma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Vega!$D$3:$D$23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Vega!$E$3:$E$23</c:f>
              <c:numCache>
                <c:formatCode>0.000</c:formatCode>
                <c:ptCount val="21"/>
                <c:pt idx="0">
                  <c:v>0.56019683385404473</c:v>
                </c:pt>
                <c:pt idx="1">
                  <c:v>0.98542197877251303</c:v>
                </c:pt>
                <c:pt idx="2">
                  <c:v>1.6110453225616346</c:v>
                </c:pt>
                <c:pt idx="3">
                  <c:v>2.4597766254593201</c:v>
                </c:pt>
                <c:pt idx="4">
                  <c:v>3.5229975773824886</c:v>
                </c:pt>
                <c:pt idx="5">
                  <c:v>4.7525788420259811</c:v>
                </c:pt>
                <c:pt idx="6">
                  <c:v>6.0614789287377668</c:v>
                </c:pt>
                <c:pt idx="7">
                  <c:v>7.334423962710189</c:v>
                </c:pt>
                <c:pt idx="8">
                  <c:v>8.4466252800762174</c:v>
                </c:pt>
                <c:pt idx="9">
                  <c:v>9.2857783455317335</c:v>
                </c:pt>
                <c:pt idx="10">
                  <c:v>9.7715879563423034</c:v>
                </c:pt>
                <c:pt idx="11">
                  <c:v>9.86806122512915</c:v>
                </c:pt>
                <c:pt idx="12">
                  <c:v>9.586238690694957</c:v>
                </c:pt>
                <c:pt idx="13">
                  <c:v>8.9778572735513826</c:v>
                </c:pt>
                <c:pt idx="14">
                  <c:v>8.1226565345586348</c:v>
                </c:pt>
                <c:pt idx="15">
                  <c:v>7.11307317588739</c:v>
                </c:pt>
                <c:pt idx="16">
                  <c:v>6.0398757925257511</c:v>
                </c:pt>
                <c:pt idx="17">
                  <c:v>4.9812387199683972</c:v>
                </c:pt>
                <c:pt idx="18">
                  <c:v>3.996370325231597</c:v>
                </c:pt>
                <c:pt idx="19">
                  <c:v>3.1235646051605177</c:v>
                </c:pt>
                <c:pt idx="20">
                  <c:v>2.3817123085449632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B9-4D87-8398-6E869C877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68960"/>
        <c:axId val="98614468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Call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Vega!$D$3:$D$23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53</c:v>
                      </c:pt>
                      <c:pt idx="14">
                        <c:v>54</c:v>
                      </c:pt>
                      <c:pt idx="15">
                        <c:v>55</c:v>
                      </c:pt>
                      <c:pt idx="16">
                        <c:v>56</c:v>
                      </c:pt>
                      <c:pt idx="17">
                        <c:v>57</c:v>
                      </c:pt>
                      <c:pt idx="18">
                        <c:v>58</c:v>
                      </c:pt>
                      <c:pt idx="19">
                        <c:v>59</c:v>
                      </c:pt>
                      <c:pt idx="20">
                        <c:v>60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Vega!#REF!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3B9-4D87-8398-6E869C8771C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Put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Vega!$D$3:$D$23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40</c:v>
                      </c:pt>
                      <c:pt idx="1">
                        <c:v>41</c:v>
                      </c:pt>
                      <c:pt idx="2">
                        <c:v>42</c:v>
                      </c:pt>
                      <c:pt idx="3">
                        <c:v>43</c:v>
                      </c:pt>
                      <c:pt idx="4">
                        <c:v>44</c:v>
                      </c:pt>
                      <c:pt idx="5">
                        <c:v>45</c:v>
                      </c:pt>
                      <c:pt idx="6">
                        <c:v>46</c:v>
                      </c:pt>
                      <c:pt idx="7">
                        <c:v>47</c:v>
                      </c:pt>
                      <c:pt idx="8">
                        <c:v>48</c:v>
                      </c:pt>
                      <c:pt idx="9">
                        <c:v>49</c:v>
                      </c:pt>
                      <c:pt idx="10">
                        <c:v>50</c:v>
                      </c:pt>
                      <c:pt idx="11">
                        <c:v>51</c:v>
                      </c:pt>
                      <c:pt idx="12">
                        <c:v>52</c:v>
                      </c:pt>
                      <c:pt idx="13">
                        <c:v>53</c:v>
                      </c:pt>
                      <c:pt idx="14">
                        <c:v>54</c:v>
                      </c:pt>
                      <c:pt idx="15">
                        <c:v>55</c:v>
                      </c:pt>
                      <c:pt idx="16">
                        <c:v>56</c:v>
                      </c:pt>
                      <c:pt idx="17">
                        <c:v>57</c:v>
                      </c:pt>
                      <c:pt idx="18">
                        <c:v>58</c:v>
                      </c:pt>
                      <c:pt idx="19">
                        <c:v>59</c:v>
                      </c:pt>
                      <c:pt idx="20">
                        <c:v>60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Vega!#REF!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B9-4D87-8398-6E869C8771C8}"/>
                  </c:ext>
                </c:extLst>
              </c15:ser>
            </c15:filteredScatterSeries>
          </c:ext>
        </c:extLst>
      </c:scatterChart>
      <c:valAx>
        <c:axId val="1211668960"/>
        <c:scaling>
          <c:orientation val="minMax"/>
          <c:max val="6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Exercise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144688"/>
        <c:crosses val="autoZero"/>
        <c:crossBetween val="midCat"/>
      </c:valAx>
      <c:valAx>
        <c:axId val="986144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Vega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166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Call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Theta!$D$3:$D$23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Theta!$E$3:$E$23</c:f>
              <c:numCache>
                <c:formatCode>0.000</c:formatCode>
                <c:ptCount val="21"/>
                <c:pt idx="0">
                  <c:v>1.6866713671183469</c:v>
                </c:pt>
                <c:pt idx="1">
                  <c:v>1.8926059880018151</c:v>
                </c:pt>
                <c:pt idx="2">
                  <c:v>2.1693699932741084</c:v>
                </c:pt>
                <c:pt idx="3">
                  <c:v>2.5222239330984424</c:v>
                </c:pt>
                <c:pt idx="4">
                  <c:v>2.9437325134728147</c:v>
                </c:pt>
                <c:pt idx="5">
                  <c:v>3.4111111887530434</c:v>
                </c:pt>
                <c:pt idx="6">
                  <c:v>3.8871519823150598</c:v>
                </c:pt>
                <c:pt idx="7">
                  <c:v>4.3250821775067898</c:v>
                </c:pt>
                <c:pt idx="8">
                  <c:v>4.6763815129580948</c:v>
                </c:pt>
                <c:pt idx="9">
                  <c:v>4.8995595155378693</c:v>
                </c:pt>
                <c:pt idx="10">
                  <c:v>4.9675868094610749</c:v>
                </c:pt>
                <c:pt idx="11">
                  <c:v>4.8721655192169191</c:v>
                </c:pt>
                <c:pt idx="12">
                  <c:v>4.6240559298123198</c:v>
                </c:pt>
                <c:pt idx="13">
                  <c:v>4.2498068995835228</c:v>
                </c:pt>
                <c:pt idx="14">
                  <c:v>3.7861134909312959</c:v>
                </c:pt>
                <c:pt idx="15">
                  <c:v>3.2733614590465754</c:v>
                </c:pt>
                <c:pt idx="16">
                  <c:v>2.7497951399705345</c:v>
                </c:pt>
                <c:pt idx="17">
                  <c:v>2.2472667724209909</c:v>
                </c:pt>
                <c:pt idx="18">
                  <c:v>1.7889450732369099</c:v>
                </c:pt>
                <c:pt idx="19">
                  <c:v>1.3888564875439262</c:v>
                </c:pt>
                <c:pt idx="20">
                  <c:v>1.052810132641594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B5-4513-BE80-0D9C5B8A978F}"/>
            </c:ext>
          </c:extLst>
        </c:ser>
        <c:ser>
          <c:idx val="1"/>
          <c:order val="1"/>
          <c:tx>
            <c:v>Put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Theta!$D$3:$D$23</c:f>
              <c:numCache>
                <c:formatCode>General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xVal>
          <c:yVal>
            <c:numRef>
              <c:f>Theta!$F$3:$F$23</c:f>
              <c:numCache>
                <c:formatCode>0.000</c:formatCode>
                <c:ptCount val="21"/>
                <c:pt idx="0">
                  <c:v>0.20994616762107512</c:v>
                </c:pt>
                <c:pt idx="1">
                  <c:v>0.36649344246650811</c:v>
                </c:pt>
                <c:pt idx="2">
                  <c:v>0.59387010170076637</c:v>
                </c:pt>
                <c:pt idx="3">
                  <c:v>0.89733669548706618</c:v>
                </c:pt>
                <c:pt idx="4">
                  <c:v>1.269457929823403</c:v>
                </c:pt>
                <c:pt idx="5">
                  <c:v>1.687449259065597</c:v>
                </c:pt>
                <c:pt idx="6">
                  <c:v>2.1141027065895788</c:v>
                </c:pt>
                <c:pt idx="7">
                  <c:v>2.5026455557432739</c:v>
                </c:pt>
                <c:pt idx="8">
                  <c:v>2.8045575451565425</c:v>
                </c:pt>
                <c:pt idx="9">
                  <c:v>2.9783482016982825</c:v>
                </c:pt>
                <c:pt idx="10">
                  <c:v>2.9969881495834541</c:v>
                </c:pt>
                <c:pt idx="11">
                  <c:v>2.8521795133012624</c:v>
                </c:pt>
                <c:pt idx="12">
                  <c:v>2.5546825778586291</c:v>
                </c:pt>
                <c:pt idx="13">
                  <c:v>2.1310462015917957</c:v>
                </c:pt>
                <c:pt idx="14">
                  <c:v>1.6179654469015348</c:v>
                </c:pt>
                <c:pt idx="15">
                  <c:v>1.0558260689787797</c:v>
                </c:pt>
                <c:pt idx="16">
                  <c:v>0.48287240386470343</c:v>
                </c:pt>
                <c:pt idx="17">
                  <c:v>-6.9043309722874646E-2</c:v>
                </c:pt>
                <c:pt idx="18">
                  <c:v>-0.57675235494499155</c:v>
                </c:pt>
                <c:pt idx="19">
                  <c:v>-1.0262282866760095</c:v>
                </c:pt>
                <c:pt idx="20">
                  <c:v>-1.411661987616377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B5-4513-BE80-0D9C5B8A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68960"/>
        <c:axId val="986144688"/>
      </c:scatterChart>
      <c:valAx>
        <c:axId val="1211668960"/>
        <c:scaling>
          <c:orientation val="minMax"/>
          <c:max val="6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Exercise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6144688"/>
        <c:crosses val="autoZero"/>
        <c:crossBetween val="midCat"/>
      </c:valAx>
      <c:valAx>
        <c:axId val="986144688"/>
        <c:scaling>
          <c:orientation val="minMax"/>
          <c:max val="5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1166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'Time erosion'!$D$3:$D$93</c:f>
              <c:numCache>
                <c:formatCode>General</c:formatCode>
                <c:ptCount val="91"/>
                <c:pt idx="0">
                  <c:v>90</c:v>
                </c:pt>
                <c:pt idx="1">
                  <c:v>89</c:v>
                </c:pt>
                <c:pt idx="2">
                  <c:v>88</c:v>
                </c:pt>
                <c:pt idx="3">
                  <c:v>87</c:v>
                </c:pt>
                <c:pt idx="4">
                  <c:v>86</c:v>
                </c:pt>
                <c:pt idx="5">
                  <c:v>85</c:v>
                </c:pt>
                <c:pt idx="6">
                  <c:v>84</c:v>
                </c:pt>
                <c:pt idx="7">
                  <c:v>83</c:v>
                </c:pt>
                <c:pt idx="8">
                  <c:v>82</c:v>
                </c:pt>
                <c:pt idx="9">
                  <c:v>81</c:v>
                </c:pt>
                <c:pt idx="10">
                  <c:v>80</c:v>
                </c:pt>
                <c:pt idx="11">
                  <c:v>79</c:v>
                </c:pt>
                <c:pt idx="12">
                  <c:v>78</c:v>
                </c:pt>
                <c:pt idx="13">
                  <c:v>77</c:v>
                </c:pt>
                <c:pt idx="14">
                  <c:v>76</c:v>
                </c:pt>
                <c:pt idx="15">
                  <c:v>75</c:v>
                </c:pt>
                <c:pt idx="16">
                  <c:v>74</c:v>
                </c:pt>
                <c:pt idx="17">
                  <c:v>73</c:v>
                </c:pt>
                <c:pt idx="18">
                  <c:v>72</c:v>
                </c:pt>
                <c:pt idx="19">
                  <c:v>71</c:v>
                </c:pt>
                <c:pt idx="20">
                  <c:v>70</c:v>
                </c:pt>
                <c:pt idx="21">
                  <c:v>69</c:v>
                </c:pt>
                <c:pt idx="22">
                  <c:v>68</c:v>
                </c:pt>
                <c:pt idx="23">
                  <c:v>67</c:v>
                </c:pt>
                <c:pt idx="24">
                  <c:v>66</c:v>
                </c:pt>
                <c:pt idx="25">
                  <c:v>65</c:v>
                </c:pt>
                <c:pt idx="26">
                  <c:v>64</c:v>
                </c:pt>
                <c:pt idx="27">
                  <c:v>63</c:v>
                </c:pt>
                <c:pt idx="28">
                  <c:v>62</c:v>
                </c:pt>
                <c:pt idx="29">
                  <c:v>61</c:v>
                </c:pt>
                <c:pt idx="30">
                  <c:v>60</c:v>
                </c:pt>
                <c:pt idx="31">
                  <c:v>59</c:v>
                </c:pt>
                <c:pt idx="32">
                  <c:v>58</c:v>
                </c:pt>
                <c:pt idx="33">
                  <c:v>57</c:v>
                </c:pt>
                <c:pt idx="34">
                  <c:v>56</c:v>
                </c:pt>
                <c:pt idx="35">
                  <c:v>55</c:v>
                </c:pt>
                <c:pt idx="36">
                  <c:v>54</c:v>
                </c:pt>
                <c:pt idx="37">
                  <c:v>53</c:v>
                </c:pt>
                <c:pt idx="38">
                  <c:v>52</c:v>
                </c:pt>
                <c:pt idx="39">
                  <c:v>51</c:v>
                </c:pt>
                <c:pt idx="40">
                  <c:v>50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46</c:v>
                </c:pt>
                <c:pt idx="45">
                  <c:v>45</c:v>
                </c:pt>
                <c:pt idx="46">
                  <c:v>44</c:v>
                </c:pt>
                <c:pt idx="47">
                  <c:v>43</c:v>
                </c:pt>
                <c:pt idx="48">
                  <c:v>42</c:v>
                </c:pt>
                <c:pt idx="49">
                  <c:v>41</c:v>
                </c:pt>
                <c:pt idx="50">
                  <c:v>40</c:v>
                </c:pt>
                <c:pt idx="51">
                  <c:v>39</c:v>
                </c:pt>
                <c:pt idx="52">
                  <c:v>38</c:v>
                </c:pt>
                <c:pt idx="53">
                  <c:v>37</c:v>
                </c:pt>
                <c:pt idx="54">
                  <c:v>36</c:v>
                </c:pt>
                <c:pt idx="55">
                  <c:v>35</c:v>
                </c:pt>
                <c:pt idx="56">
                  <c:v>34</c:v>
                </c:pt>
                <c:pt idx="57">
                  <c:v>33</c:v>
                </c:pt>
                <c:pt idx="58">
                  <c:v>32</c:v>
                </c:pt>
                <c:pt idx="59">
                  <c:v>31</c:v>
                </c:pt>
                <c:pt idx="60">
                  <c:v>30</c:v>
                </c:pt>
                <c:pt idx="61">
                  <c:v>29</c:v>
                </c:pt>
                <c:pt idx="62">
                  <c:v>28</c:v>
                </c:pt>
                <c:pt idx="63">
                  <c:v>27</c:v>
                </c:pt>
                <c:pt idx="64">
                  <c:v>26</c:v>
                </c:pt>
                <c:pt idx="65">
                  <c:v>25</c:v>
                </c:pt>
                <c:pt idx="66">
                  <c:v>24</c:v>
                </c:pt>
                <c:pt idx="67">
                  <c:v>23</c:v>
                </c:pt>
                <c:pt idx="68">
                  <c:v>22</c:v>
                </c:pt>
                <c:pt idx="69">
                  <c:v>21</c:v>
                </c:pt>
                <c:pt idx="70">
                  <c:v>20</c:v>
                </c:pt>
                <c:pt idx="71">
                  <c:v>19</c:v>
                </c:pt>
                <c:pt idx="72">
                  <c:v>18</c:v>
                </c:pt>
                <c:pt idx="73">
                  <c:v>17</c:v>
                </c:pt>
                <c:pt idx="74">
                  <c:v>16</c:v>
                </c:pt>
                <c:pt idx="75">
                  <c:v>15</c:v>
                </c:pt>
                <c:pt idx="76">
                  <c:v>14</c:v>
                </c:pt>
                <c:pt idx="77">
                  <c:v>13</c:v>
                </c:pt>
                <c:pt idx="78">
                  <c:v>12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5</c:v>
                </c:pt>
                <c:pt idx="86">
                  <c:v>4</c:v>
                </c:pt>
                <c:pt idx="87">
                  <c:v>3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</c:numCache>
            </c:numRef>
          </c:xVal>
          <c:yVal>
            <c:numRef>
              <c:f>'Time erosion'!$E$3:$E$93</c:f>
              <c:numCache>
                <c:formatCode>0.000</c:formatCode>
                <c:ptCount val="91"/>
                <c:pt idx="0">
                  <c:v>2.220052245642691</c:v>
                </c:pt>
                <c:pt idx="1">
                  <c:v>2.2064112299013807</c:v>
                </c:pt>
                <c:pt idx="2">
                  <c:v>2.192707057838355</c:v>
                </c:pt>
                <c:pt idx="3">
                  <c:v>2.1789386634913726</c:v>
                </c:pt>
                <c:pt idx="4">
                  <c:v>2.1651049502134114</c:v>
                </c:pt>
                <c:pt idx="5">
                  <c:v>2.1512047894205857</c:v>
                </c:pt>
                <c:pt idx="6">
                  <c:v>2.137237019273929</c:v>
                </c:pt>
                <c:pt idx="7">
                  <c:v>2.1232004432900524</c:v>
                </c:pt>
                <c:pt idx="8">
                  <c:v>2.1090938288764249</c:v>
                </c:pt>
                <c:pt idx="9">
                  <c:v>2.094915905786003</c:v>
                </c:pt>
                <c:pt idx="10">
                  <c:v>2.0806653644858102</c:v>
                </c:pt>
                <c:pt idx="11">
                  <c:v>2.066340854433399</c:v>
                </c:pt>
                <c:pt idx="12">
                  <c:v>2.0519409822547416</c:v>
                </c:pt>
                <c:pt idx="13">
                  <c:v>2.0374643098169116</c:v>
                </c:pt>
                <c:pt idx="14">
                  <c:v>2.0229093521876962</c:v>
                </c:pt>
                <c:pt idx="15">
                  <c:v>2.0082745754738802</c:v>
                </c:pt>
                <c:pt idx="16">
                  <c:v>1.9935583945295612</c:v>
                </c:pt>
                <c:pt idx="17">
                  <c:v>1.9787591705245724</c:v>
                </c:pt>
                <c:pt idx="18">
                  <c:v>1.9638752083625128</c:v>
                </c:pt>
                <c:pt idx="19">
                  <c:v>1.9489047539370077</c:v>
                </c:pt>
                <c:pt idx="20">
                  <c:v>1.9338459912131576</c:v>
                </c:pt>
                <c:pt idx="21">
                  <c:v>1.9186970391210565</c:v>
                </c:pt>
                <c:pt idx="22">
                  <c:v>1.9034559482457425</c:v>
                </c:pt>
                <c:pt idx="23">
                  <c:v>1.8881206972974276</c:v>
                </c:pt>
                <c:pt idx="24">
                  <c:v>1.8726891893437951</c:v>
                </c:pt>
                <c:pt idx="25">
                  <c:v>1.8571592477843488</c:v>
                </c:pt>
                <c:pt idx="26">
                  <c:v>1.8415286120451171</c:v>
                </c:pt>
                <c:pt idx="27">
                  <c:v>1.8257949329693517</c:v>
                </c:pt>
                <c:pt idx="28">
                  <c:v>1.8099557678777636</c:v>
                </c:pt>
                <c:pt idx="29">
                  <c:v>1.7940085752688475</c:v>
                </c:pt>
                <c:pt idx="30">
                  <c:v>1.7779507091264541</c:v>
                </c:pt>
                <c:pt idx="31">
                  <c:v>1.761779412798802</c:v>
                </c:pt>
                <c:pt idx="32">
                  <c:v>1.7454918124086873</c:v>
                </c:pt>
                <c:pt idx="33">
                  <c:v>1.7290849097499645</c:v>
                </c:pt>
                <c:pt idx="34">
                  <c:v>1.7125555746210139</c:v>
                </c:pt>
                <c:pt idx="35">
                  <c:v>1.6959005365392272</c:v>
                </c:pt>
                <c:pt idx="36">
                  <c:v>1.6791163757744627</c:v>
                </c:pt>
                <c:pt idx="37">
                  <c:v>1.6621995136318226</c:v>
                </c:pt>
                <c:pt idx="38">
                  <c:v>1.6451462019053302</c:v>
                </c:pt>
                <c:pt idx="39">
                  <c:v>1.6279525114146338</c:v>
                </c:pt>
                <c:pt idx="40">
                  <c:v>1.6106143195249167</c:v>
                </c:pt>
                <c:pt idx="41">
                  <c:v>1.5931272965381673</c:v>
                </c:pt>
                <c:pt idx="42">
                  <c:v>1.5754868908278787</c:v>
                </c:pt>
                <c:pt idx="43">
                  <c:v>1.5576883125724841</c:v>
                </c:pt>
                <c:pt idx="44">
                  <c:v>1.5397265159234372</c:v>
                </c:pt>
                <c:pt idx="45">
                  <c:v>1.5215961794182675</c:v>
                </c:pt>
                <c:pt idx="46">
                  <c:v>1.5032916844242123</c:v>
                </c:pt>
                <c:pt idx="47">
                  <c:v>1.4848070913639049</c:v>
                </c:pt>
                <c:pt idx="48">
                  <c:v>1.4661361134380506</c:v>
                </c:pt>
                <c:pt idx="49">
                  <c:v>1.4472720875152199</c:v>
                </c:pt>
                <c:pt idx="50">
                  <c:v>1.4282079418061038</c:v>
                </c:pt>
                <c:pt idx="51">
                  <c:v>1.4089361598771362</c:v>
                </c:pt>
                <c:pt idx="52">
                  <c:v>1.3894487404840987</c:v>
                </c:pt>
                <c:pt idx="53">
                  <c:v>1.3697371526158264</c:v>
                </c:pt>
                <c:pt idx="54">
                  <c:v>1.3497922850311213</c:v>
                </c:pt>
                <c:pt idx="55">
                  <c:v>1.3296043894414886</c:v>
                </c:pt>
                <c:pt idx="56">
                  <c:v>1.309163016332743</c:v>
                </c:pt>
                <c:pt idx="57">
                  <c:v>1.2884569422260945</c:v>
                </c:pt>
                <c:pt idx="58">
                  <c:v>1.2674740869392771</c:v>
                </c:pt>
                <c:pt idx="59">
                  <c:v>1.2462014191151027</c:v>
                </c:pt>
                <c:pt idx="60">
                  <c:v>1.2246248479166475</c:v>
                </c:pt>
                <c:pt idx="61">
                  <c:v>1.2027290983303196</c:v>
                </c:pt>
                <c:pt idx="62">
                  <c:v>1.1804975669377917</c:v>
                </c:pt>
                <c:pt idx="63">
                  <c:v>1.1579121542827195</c:v>
                </c:pt>
                <c:pt idx="64">
                  <c:v>1.1349530690147631</c:v>
                </c:pt>
                <c:pt idx="65">
                  <c:v>1.1115985977771281</c:v>
                </c:pt>
                <c:pt idx="66">
                  <c:v>1.0878248332155742</c:v>
                </c:pt>
                <c:pt idx="67">
                  <c:v>1.0636053503993992</c:v>
                </c:pt>
                <c:pt idx="68">
                  <c:v>1.0389108191648653</c:v>
                </c:pt>
                <c:pt idx="69">
                  <c:v>1.013708536154585</c:v>
                </c:pt>
                <c:pt idx="70">
                  <c:v>0.9879618552317595</c:v>
                </c:pt>
                <c:pt idx="71">
                  <c:v>0.96162948791827318</c:v>
                </c:pt>
                <c:pt idx="72">
                  <c:v>0.93466463565479074</c:v>
                </c:pt>
                <c:pt idx="73">
                  <c:v>0.90701390165549611</c:v>
                </c:pt>
                <c:pt idx="74">
                  <c:v>0.87861590980737247</c:v>
                </c:pt>
                <c:pt idx="75">
                  <c:v>0.84939952802663399</c:v>
                </c:pt>
                <c:pt idx="76">
                  <c:v>0.81928154811773979</c:v>
                </c:pt>
                <c:pt idx="77">
                  <c:v>0.7881636039517339</c:v>
                </c:pt>
                <c:pt idx="78">
                  <c:v>0.75592799803317234</c:v>
                </c:pt>
                <c:pt idx="79">
                  <c:v>0.72243192301613846</c:v>
                </c:pt>
                <c:pt idx="80">
                  <c:v>0.6874992522965826</c:v>
                </c:pt>
                <c:pt idx="81">
                  <c:v>0.65090851902300884</c:v>
                </c:pt>
                <c:pt idx="82">
                  <c:v>0.61237466772043092</c:v>
                </c:pt>
                <c:pt idx="83">
                  <c:v>0.57152011319717033</c:v>
                </c:pt>
                <c:pt idx="84">
                  <c:v>0.52782627806443116</c:v>
                </c:pt>
                <c:pt idx="85">
                  <c:v>0.48054660476759281</c:v>
                </c:pt>
                <c:pt idx="86">
                  <c:v>0.42853532208640743</c:v>
                </c:pt>
                <c:pt idx="87">
                  <c:v>0.36986373429709829</c:v>
                </c:pt>
                <c:pt idx="88">
                  <c:v>0.30077130595716639</c:v>
                </c:pt>
                <c:pt idx="89">
                  <c:v>0.21154979809426067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BF-46E6-AB15-E14D90CB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443256"/>
        <c:axId val="1038491344"/>
      </c:scatterChart>
      <c:valAx>
        <c:axId val="394443256"/>
        <c:scaling>
          <c:orientation val="maxMin"/>
          <c:max val="9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Days to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38491344"/>
        <c:crosses val="autoZero"/>
        <c:crossBetween val="midCat"/>
      </c:valAx>
      <c:valAx>
        <c:axId val="1038491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Call option value</a:t>
                </a:r>
              </a:p>
            </c:rich>
          </c:tx>
          <c:layout>
            <c:manualLayout>
              <c:xMode val="edge"/>
              <c:yMode val="edge"/>
              <c:x val="0.93808333333333338"/>
              <c:y val="0.2916590113735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4443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5</xdr:row>
      <xdr:rowOff>0</xdr:rowOff>
    </xdr:from>
    <xdr:ext cx="2924175" cy="793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61B503-F1D6-B131-05AA-9F64FDD9C339}"/>
            </a:ext>
          </a:extLst>
        </xdr:cNvPr>
        <xdr:cNvSpPr txBox="1"/>
      </xdr:nvSpPr>
      <xdr:spPr>
        <a:xfrm>
          <a:off x="3000375" y="1047750"/>
          <a:ext cx="2924175" cy="793551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latin typeface="Book Antiqua" panose="02040602050305030304" pitchFamily="18" charset="0"/>
            </a:rPr>
            <a:t>Sheet</a:t>
          </a:r>
          <a:r>
            <a:rPr lang="en-US" sz="1100" baseline="0">
              <a:latin typeface="Book Antiqua" panose="02040602050305030304" pitchFamily="18" charset="0"/>
            </a:rPr>
            <a:t> demonstrates that Greeks can be measured numerically with a higher degree of accuracy. If option can be valued, its risk measures can be measured precisely.</a:t>
          </a:r>
          <a:endParaRPr lang="en-US" sz="1100">
            <a:latin typeface="Book Antiqua" panose="0204060205030503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4762</xdr:rowOff>
    </xdr:from>
    <xdr:to>
      <xdr:col>17</xdr:col>
      <xdr:colOff>152400</xdr:colOff>
      <xdr:row>14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CEA3EA-90CD-4566-A185-D093C4A60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304800</xdr:colOff>
      <xdr:row>30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F193C7-7599-483A-8093-0B839789D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57150</xdr:rowOff>
    </xdr:from>
    <xdr:to>
      <xdr:col>14</xdr:col>
      <xdr:colOff>476250</xdr:colOff>
      <xdr:row>15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151678-1823-47C7-BEBC-45C7F497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4762</xdr:rowOff>
    </xdr:from>
    <xdr:to>
      <xdr:col>16</xdr:col>
      <xdr:colOff>152400</xdr:colOff>
      <xdr:row>14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A4F0DC-AACD-4E8D-98BF-FC00DBE0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304800</xdr:colOff>
      <xdr:row>17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9896CE-77C2-46A7-B81A-2FAC416F4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S21"/>
  <sheetViews>
    <sheetView showGridLines="0" zoomScaleNormal="100" workbookViewId="0">
      <selection activeCell="H18" sqref="H18"/>
    </sheetView>
  </sheetViews>
  <sheetFormatPr defaultRowHeight="16.5" x14ac:dyDescent="0.3"/>
  <cols>
    <col min="1" max="1" width="22.140625" style="4" bestFit="1" customWidth="1"/>
    <col min="2" max="2" width="10.5703125" style="4" bestFit="1" customWidth="1"/>
    <col min="3" max="3" width="13" style="4" customWidth="1"/>
    <col min="4" max="4" width="10.7109375" style="4" bestFit="1" customWidth="1"/>
    <col min="5" max="5" width="11.140625" style="4" bestFit="1" customWidth="1"/>
    <col min="6" max="6" width="9.140625" style="4"/>
    <col min="7" max="17" width="9.140625" style="5"/>
    <col min="18" max="19" width="9.140625" style="1"/>
  </cols>
  <sheetData>
    <row r="1" spans="1:5" x14ac:dyDescent="0.3">
      <c r="A1" s="38" t="s">
        <v>39</v>
      </c>
      <c r="B1" s="39"/>
      <c r="C1" s="39"/>
      <c r="D1" s="39"/>
      <c r="E1" s="40"/>
    </row>
    <row r="2" spans="1:5" x14ac:dyDescent="0.3">
      <c r="A2" s="41" t="s">
        <v>5</v>
      </c>
      <c r="B2" s="41"/>
    </row>
    <row r="3" spans="1:5" x14ac:dyDescent="0.3">
      <c r="A3" s="4" t="s">
        <v>3</v>
      </c>
      <c r="B3" s="11">
        <v>50</v>
      </c>
    </row>
    <row r="4" spans="1:5" x14ac:dyDescent="0.3">
      <c r="A4" s="4" t="s">
        <v>6</v>
      </c>
      <c r="B4" s="12">
        <v>0.06</v>
      </c>
    </row>
    <row r="5" spans="1:5" x14ac:dyDescent="0.3">
      <c r="A5" s="4" t="s">
        <v>1</v>
      </c>
      <c r="B5" s="12">
        <v>0.1</v>
      </c>
    </row>
    <row r="6" spans="1:5" x14ac:dyDescent="0.3">
      <c r="B6" s="12"/>
    </row>
    <row r="7" spans="1:5" x14ac:dyDescent="0.3">
      <c r="A7" s="41" t="s">
        <v>23</v>
      </c>
      <c r="B7" s="41"/>
    </row>
    <row r="8" spans="1:5" x14ac:dyDescent="0.3">
      <c r="A8" s="4" t="s">
        <v>7</v>
      </c>
      <c r="B8" s="12">
        <v>0.05</v>
      </c>
    </row>
    <row r="9" spans="1:5" x14ac:dyDescent="0.3">
      <c r="B9" s="12"/>
    </row>
    <row r="10" spans="1:5" x14ac:dyDescent="0.3">
      <c r="A10" s="41" t="s">
        <v>20</v>
      </c>
      <c r="B10" s="41"/>
    </row>
    <row r="11" spans="1:5" x14ac:dyDescent="0.3">
      <c r="A11" s="4" t="s">
        <v>0</v>
      </c>
      <c r="B11" s="13">
        <v>50</v>
      </c>
    </row>
    <row r="12" spans="1:5" x14ac:dyDescent="0.3">
      <c r="A12" s="4" t="s">
        <v>2</v>
      </c>
      <c r="B12" s="14">
        <v>2</v>
      </c>
    </row>
    <row r="13" spans="1:5" x14ac:dyDescent="0.3">
      <c r="A13" s="4" t="s">
        <v>4</v>
      </c>
      <c r="B13" s="14" t="s">
        <v>14</v>
      </c>
    </row>
    <row r="14" spans="1:5" x14ac:dyDescent="0.3">
      <c r="B14" s="14"/>
    </row>
    <row r="15" spans="1:5" x14ac:dyDescent="0.3">
      <c r="B15" s="14"/>
      <c r="C15" s="8" t="s">
        <v>12</v>
      </c>
    </row>
    <row r="16" spans="1:5" x14ac:dyDescent="0.3">
      <c r="A16" s="15" t="s">
        <v>8</v>
      </c>
      <c r="B16" s="15" t="s">
        <v>10</v>
      </c>
      <c r="C16" s="15" t="s">
        <v>13</v>
      </c>
      <c r="D16" s="15" t="s">
        <v>11</v>
      </c>
      <c r="E16" s="15" t="s">
        <v>15</v>
      </c>
    </row>
    <row r="17" spans="1:5" x14ac:dyDescent="0.3">
      <c r="A17" s="4" t="s">
        <v>9</v>
      </c>
      <c r="B17" s="7">
        <f>_xll.OV_OPTION_DELTA($B$3,$B$11,$B$12,$B$8,$B$4,$B$5,$B$13,"E")</f>
        <v>-0.46845901087766195</v>
      </c>
      <c r="C17" s="8">
        <v>0.5</v>
      </c>
      <c r="D17" s="7">
        <f>(_xll.OV_OPTION_VALUE($B$3+$C$17,$B$11,$B$12,$B$8,$B$4,$B$5,$B$13,"E")-_xll.OV_OPTION_VALUE($B$3-$C$17,$B$11,$B$12,$B$8,$B$4,$B$5,$B$13,"E"))/(2*C17)</f>
        <v>-0.46847456875891069</v>
      </c>
      <c r="E17" s="7">
        <f>B17-D17</f>
        <v>1.5557881248740024E-5</v>
      </c>
    </row>
    <row r="18" spans="1:5" x14ac:dyDescent="0.3">
      <c r="A18" s="4" t="s">
        <v>16</v>
      </c>
      <c r="B18" s="7">
        <f>_xll.OV_OPTION_VEGA($B$3,$B$11,$B$12,$B$8,$B$4,$B$5,$B$13,"E")</f>
        <v>24.95709280361525</v>
      </c>
      <c r="C18" s="9">
        <v>5.0000000000000001E-4</v>
      </c>
      <c r="D18" s="7">
        <f>(_xll.OV_OPTION_VALUE($B$3,$B$11,$B$12,$B$8,$B$4,$B$5+$C18,$B$13,"E")-_xll.OV_OPTION_VALUE($B$3,$B$11,$B$12,$B$8,$B$4,$B$5-$C18,$B$13,"E"))/(2*C18)</f>
        <v>24.957094744799235</v>
      </c>
      <c r="E18" s="7">
        <f>B18-D18</f>
        <v>-1.9411839851102286E-6</v>
      </c>
    </row>
    <row r="19" spans="1:5" x14ac:dyDescent="0.3">
      <c r="A19" s="4" t="s">
        <v>17</v>
      </c>
      <c r="B19" s="7">
        <f>_xll.OV_OPTION_RHOR($B$3,$B$11,$B$12,$B$8,$B$4,$B$5,$B$13,"E")</f>
        <v>-52.842320253203262</v>
      </c>
      <c r="C19" s="9">
        <v>5.0000000000000001E-4</v>
      </c>
      <c r="D19" s="7">
        <f>(_xll.OV_OPTION_VALUE($B$3,$B$11,$B$12,$B$8+$C19,$B$4,$B$5,$B$13,"E")-_xll.OV_OPTION_VALUE($B$3,$B$11,$B$12,$B$8-$C19,$B$4,$B$5,$B$13,"E"))/(2*C19)</f>
        <v>-52.842002264291921</v>
      </c>
      <c r="E19" s="7">
        <f>B19-D19</f>
        <v>-3.1798891134116047E-4</v>
      </c>
    </row>
    <row r="20" spans="1:5" x14ac:dyDescent="0.3">
      <c r="A20" s="4" t="s">
        <v>18</v>
      </c>
      <c r="B20" s="7">
        <f>_xll.OV_OPTION_RHOI($B$3,$B$11,$B$12,$B$8,$B$4,$B$5,$B$13,"E")</f>
        <v>46.845901087766201</v>
      </c>
      <c r="C20" s="9">
        <v>5.0000000000000001E-4</v>
      </c>
      <c r="D20" s="7">
        <f>(_xll.OV_OPTION_VALUE($B$3,$B$11,$B$12,$B$8,$B$4+$C20,$B$5,$B$13,"E")-_xll.OV_OPTION_VALUE($B$3,$B$11,$B$12,$B$8,$B$4-$C20,$B$5,$B$13,"E"))/(2*C20)</f>
        <v>46.845457255002998</v>
      </c>
      <c r="E20" s="7">
        <f>B20-D20</f>
        <v>4.4383276320303366E-4</v>
      </c>
    </row>
    <row r="21" spans="1:5" x14ac:dyDescent="0.3">
      <c r="A21" s="4" t="s">
        <v>19</v>
      </c>
      <c r="B21" s="7">
        <f>_xll.OV_OPTION_THETA($B$3,$B$11,$B$12,$B$8,$B$4,$B$5,$B$13,"E")</f>
        <v>0.70824634639328576</v>
      </c>
      <c r="C21" s="10">
        <f>1/365</f>
        <v>2.7397260273972603E-3</v>
      </c>
      <c r="D21" s="7">
        <f>(_xll.OV_OPTION_VALUE($B$3,$B$11,$B$12+$C21,$B$8,$B$4,$B$5,$B$13,"E")-_xll.OV_OPTION_VALUE($B$3,$B$11,$B$12-$C21,$B$8,$B$4,$B$5,$B$13,"E"))/(2*C21)</f>
        <v>0.70824502179037907</v>
      </c>
      <c r="E21" s="7">
        <f>B21-D21</f>
        <v>1.3246029066937837E-6</v>
      </c>
    </row>
  </sheetData>
  <mergeCells count="4">
    <mergeCell ref="A1:E1"/>
    <mergeCell ref="A2:B2"/>
    <mergeCell ref="A10:B10"/>
    <mergeCell ref="A7:B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&amp;L&amp;F&amp;R&amp;D 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3DDA-7C10-489B-B0C0-99CF9AD554E7}">
  <dimension ref="A1:T29"/>
  <sheetViews>
    <sheetView showGridLines="0" zoomScaleNormal="100" workbookViewId="0">
      <selection activeCell="I24" sqref="I24"/>
    </sheetView>
  </sheetViews>
  <sheetFormatPr defaultRowHeight="16.5" x14ac:dyDescent="0.3"/>
  <cols>
    <col min="1" max="1" width="27.85546875" style="4" customWidth="1"/>
    <col min="2" max="2" width="14.85546875" style="4" customWidth="1"/>
    <col min="3" max="3" width="4" style="4" customWidth="1"/>
    <col min="4" max="4" width="10.7109375" style="4" bestFit="1" customWidth="1"/>
    <col min="5" max="5" width="11.140625" style="4" bestFit="1" customWidth="1"/>
    <col min="6" max="7" width="9.140625" style="4"/>
    <col min="8" max="8" width="3.7109375" style="4" customWidth="1"/>
    <col min="9" max="9" width="9.140625" style="4"/>
    <col min="10" max="20" width="9.140625" style="3"/>
  </cols>
  <sheetData>
    <row r="1" spans="1:20" x14ac:dyDescent="0.3">
      <c r="A1" s="38" t="s">
        <v>40</v>
      </c>
      <c r="B1" s="40"/>
      <c r="C1" s="16"/>
      <c r="D1" s="26" t="s">
        <v>27</v>
      </c>
      <c r="E1" s="27" t="s">
        <v>29</v>
      </c>
      <c r="F1" s="27" t="s">
        <v>31</v>
      </c>
      <c r="G1" s="28"/>
    </row>
    <row r="2" spans="1:20" s="2" customFormat="1" x14ac:dyDescent="0.3">
      <c r="A2" s="23" t="s">
        <v>21</v>
      </c>
      <c r="B2" s="23"/>
      <c r="C2" s="6"/>
      <c r="D2" s="29" t="s">
        <v>28</v>
      </c>
      <c r="E2" s="30" t="s">
        <v>30</v>
      </c>
      <c r="F2" s="30" t="s">
        <v>30</v>
      </c>
      <c r="G2" s="31" t="s">
        <v>32</v>
      </c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3">
      <c r="A3" s="20" t="s">
        <v>3</v>
      </c>
      <c r="B3" s="21">
        <v>50</v>
      </c>
      <c r="D3" s="8">
        <v>40</v>
      </c>
      <c r="E3" s="17" cm="1">
        <f t="array" ref="E3">_xll.OV_OPTION_DELTA($B$3,$D3,$B$12,$B$8,$B$4,$B$5,"C","E")</f>
        <v>0.98926671014003509</v>
      </c>
      <c r="F3" s="17" cm="1">
        <f t="array" ref="F3">_xll.OV_OPTION_DELTA($B$3,$D3,$B$12,$B$8,$B$4,$B$5,"P","E")</f>
        <v>-8.2705739082169598E-3</v>
      </c>
      <c r="G3" s="7" cm="1">
        <f t="array" ref="G3">_xll.OV_OPTION_GAMMA($B$3,$D3,$B$12,$B$8,$B$4,$B$5,"C","E")</f>
        <v>4.5438187634828063E-3</v>
      </c>
    </row>
    <row r="4" spans="1:20" x14ac:dyDescent="0.3">
      <c r="A4" s="20" t="s">
        <v>22</v>
      </c>
      <c r="B4" s="22">
        <v>0.01</v>
      </c>
      <c r="D4" s="8">
        <f>D3+1</f>
        <v>41</v>
      </c>
      <c r="E4" s="17" cm="1">
        <f t="array" ref="E4">_xll.OV_OPTION_DELTA($B$3,$D4,$B$12,$B$8,$B$4,$B$5,"C","E")</f>
        <v>0.98168827479238652</v>
      </c>
      <c r="F4" s="17" cm="1">
        <f t="array" ref="F4">_xll.OV_OPTION_DELTA($B$3,$D4,$B$12,$B$8,$B$4,$B$5,"P","E")</f>
        <v>-1.584900925586551E-2</v>
      </c>
      <c r="G4" s="7" cm="1">
        <f t="array" ref="G4">_xll.OV_OPTION_GAMMA($B$3,$D4,$B$12,$B$8,$B$4,$B$5,"C","E")</f>
        <v>7.9928671611548263E-3</v>
      </c>
    </row>
    <row r="5" spans="1:20" x14ac:dyDescent="0.3">
      <c r="A5" s="20" t="s">
        <v>1</v>
      </c>
      <c r="B5" s="22">
        <v>0.2</v>
      </c>
      <c r="D5" s="8">
        <f t="shared" ref="D5:D23" si="0">D4+1</f>
        <v>42</v>
      </c>
      <c r="E5" s="17" cm="1">
        <f t="array" ref="E5">_xll.OV_OPTION_DELTA($B$3,$D5,$B$12,$B$8,$B$4,$B$5,"C","E")</f>
        <v>0.96918928061952725</v>
      </c>
      <c r="F5" s="17" cm="1">
        <f t="array" ref="F5">_xll.OV_OPTION_DELTA($B$3,$D5,$B$12,$B$8,$B$4,$B$5,"P","E")</f>
        <v>-2.8348003428724747E-2</v>
      </c>
      <c r="G5" s="7" cm="1">
        <f t="array" ref="G5">_xll.OV_OPTION_GAMMA($B$3,$D5,$B$12,$B$8,$B$4,$B$5,"C","E")</f>
        <v>1.3067367616333255E-2</v>
      </c>
    </row>
    <row r="6" spans="1:20" s="2" customFormat="1" x14ac:dyDescent="0.3">
      <c r="A6" s="20"/>
      <c r="B6" s="22"/>
      <c r="C6" s="4"/>
      <c r="D6" s="8">
        <f t="shared" si="0"/>
        <v>43</v>
      </c>
      <c r="E6" s="17" cm="1">
        <f t="array" ref="E6">_xll.OV_OPTION_DELTA($B$3,$D6,$B$12,$B$8,$B$4,$B$5,"C","E")</f>
        <v>0.94996072490945849</v>
      </c>
      <c r="F6" s="17" cm="1">
        <f t="array" ref="F6">_xll.OV_OPTION_DELTA($B$3,$D6,$B$12,$B$8,$B$4,$B$5,"P","E")</f>
        <v>-4.7576559138793592E-2</v>
      </c>
      <c r="G6" s="7" cm="1">
        <f t="array" ref="G6">_xll.OV_OPTION_GAMMA($B$3,$D6,$B$12,$B$8,$B$4,$B$5,"C","E")</f>
        <v>1.9951521517614482E-2</v>
      </c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2" customFormat="1" x14ac:dyDescent="0.3">
      <c r="A7" s="24" t="s">
        <v>23</v>
      </c>
      <c r="B7" s="25"/>
      <c r="C7" s="6"/>
      <c r="D7" s="8">
        <f t="shared" si="0"/>
        <v>44</v>
      </c>
      <c r="E7" s="17" cm="1">
        <f t="array" ref="E7">_xll.OV_OPTION_DELTA($B$3,$D7,$B$12,$B$8,$B$4,$B$5,"C","E")</f>
        <v>0.92224322029336181</v>
      </c>
      <c r="F7" s="17" cm="1">
        <f t="array" ref="F7">_xll.OV_OPTION_DELTA($B$3,$D7,$B$12,$B$8,$B$4,$B$5,"P","E")</f>
        <v>-7.5294063754890256E-2</v>
      </c>
      <c r="G7" s="7" cm="1">
        <f t="array" ref="G7">_xll.OV_OPTION_GAMMA($B$3,$D7,$B$12,$B$8,$B$4,$B$5,"C","E")</f>
        <v>2.8575424794324622E-2</v>
      </c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2" customFormat="1" x14ac:dyDescent="0.3">
      <c r="A8" s="20" t="s">
        <v>24</v>
      </c>
      <c r="B8" s="22">
        <v>0.05</v>
      </c>
      <c r="C8" s="4"/>
      <c r="D8" s="8">
        <f t="shared" si="0"/>
        <v>45</v>
      </c>
      <c r="E8" s="17" cm="1">
        <f t="array" ref="E8">_xll.OV_OPTION_DELTA($B$3,$D8,$B$12,$B$8,$B$4,$B$5,"C","E")</f>
        <v>0.88465069808277563</v>
      </c>
      <c r="F8" s="17" cm="1">
        <f t="array" ref="F8">_xll.OV_OPTION_DELTA($B$3,$D8,$B$12,$B$8,$B$4,$B$5,"P","E")</f>
        <v>-0.11288658596547638</v>
      </c>
      <c r="G8" s="7" cm="1">
        <f t="array" ref="G8">_xll.OV_OPTION_GAMMA($B$3,$D8,$B$12,$B$8,$B$4,$B$5,"C","E")</f>
        <v>3.8548695051988512E-2</v>
      </c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2" customFormat="1" x14ac:dyDescent="0.3">
      <c r="A9" s="20"/>
      <c r="B9" s="22"/>
      <c r="C9" s="4"/>
      <c r="D9" s="8">
        <f t="shared" si="0"/>
        <v>46</v>
      </c>
      <c r="E9" s="17" cm="1">
        <f t="array" ref="E9">_xll.OV_OPTION_DELTA($B$3,$D9,$B$12,$B$8,$B$4,$B$5,"C","E")</f>
        <v>0.83649454849295102</v>
      </c>
      <c r="F9" s="17" cm="1">
        <f t="array" ref="F9">_xll.OV_OPTION_DELTA($B$3,$D9,$B$12,$B$8,$B$4,$B$5,"P","E")</f>
        <v>-0.16104273555530105</v>
      </c>
      <c r="G9" s="7" cm="1">
        <f t="array" ref="G9">_xll.OV_OPTION_GAMMA($B$3,$D9,$B$12,$B$8,$B$4,$B$5,"C","E")</f>
        <v>4.9165329088650768E-2</v>
      </c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2" customFormat="1" x14ac:dyDescent="0.3">
      <c r="A10" s="24" t="s">
        <v>20</v>
      </c>
      <c r="B10" s="25"/>
      <c r="C10" s="4"/>
      <c r="D10" s="8">
        <f t="shared" si="0"/>
        <v>47</v>
      </c>
      <c r="E10" s="17" cm="1">
        <f t="array" ref="E10">_xll.OV_OPTION_DELTA($B$3,$D10,$B$12,$B$8,$B$4,$B$5,"C","E")</f>
        <v>0.77802361007404219</v>
      </c>
      <c r="F10" s="17" cm="1">
        <f t="array" ref="F10">_xll.OV_OPTION_DELTA($B$3,$D10,$B$12,$B$8,$B$4,$B$5,"P","E")</f>
        <v>-0.21951367397420987</v>
      </c>
      <c r="G10" s="7" cm="1">
        <f t="array" ref="G10">_xll.OV_OPTION_GAMMA($B$3,$D10,$B$12,$B$8,$B$4,$B$5,"C","E")</f>
        <v>5.9490327697538189E-2</v>
      </c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2" customFormat="1" x14ac:dyDescent="0.3">
      <c r="A11" s="4" t="s">
        <v>25</v>
      </c>
      <c r="B11" s="18">
        <v>90</v>
      </c>
      <c r="C11" s="4"/>
      <c r="D11" s="8">
        <f t="shared" si="0"/>
        <v>48</v>
      </c>
      <c r="E11" s="17" cm="1">
        <f t="array" ref="E11">_xll.OV_OPTION_DELTA($B$3,$D11,$B$12,$B$8,$B$4,$B$5,"C","E")</f>
        <v>0.71051101702895725</v>
      </c>
      <c r="F11" s="17" cm="1">
        <f t="array" ref="F11">_xll.OV_OPTION_DELTA($B$3,$D11,$B$12,$B$8,$B$4,$B$5,"P","E")</f>
        <v>-0.28702626701929479</v>
      </c>
      <c r="G11" s="7" cm="1">
        <f t="array" ref="G11">_xll.OV_OPTION_GAMMA($B$3,$D11,$B$12,$B$8,$B$4,$B$5,"C","E")</f>
        <v>6.8511516160618194E-2</v>
      </c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2" customFormat="1" x14ac:dyDescent="0.3">
      <c r="A12" s="4" t="s">
        <v>26</v>
      </c>
      <c r="B12" s="19">
        <f>B11/365</f>
        <v>0.24657534246575341</v>
      </c>
      <c r="C12" s="4"/>
      <c r="D12" s="8">
        <f t="shared" si="0"/>
        <v>49</v>
      </c>
      <c r="E12" s="17" cm="1">
        <f t="array" ref="E12">_xll.OV_OPTION_DELTA($B$3,$D12,$B$12,$B$8,$B$4,$B$5,"C","E")</f>
        <v>0.63615809300645176</v>
      </c>
      <c r="F12" s="17" cm="1">
        <f t="array" ref="F12">_xll.OV_OPTION_DELTA($B$3,$D12,$B$12,$B$8,$B$4,$B$5,"P","E")</f>
        <v>-0.36137919104180027</v>
      </c>
      <c r="G12" s="7" cm="1">
        <f t="array" ref="G12">_xll.OV_OPTION_GAMMA($B$3,$D12,$B$12,$B$8,$B$4,$B$5,"C","E")</f>
        <v>7.5317979913757396E-2</v>
      </c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3">
      <c r="D13" s="8">
        <f t="shared" si="0"/>
        <v>50</v>
      </c>
      <c r="E13" s="17" cm="1">
        <f t="array" ref="E13">_xll.OV_OPTION_DELTA($B$3,$D13,$B$12,$B$8,$B$4,$B$5,"C","E")</f>
        <v>0.55783381972441592</v>
      </c>
      <c r="F13" s="17" cm="1">
        <f t="array" ref="F13">_xll.OV_OPTION_DELTA($B$3,$D13,$B$12,$B$8,$B$4,$B$5,"P","E")</f>
        <v>-0.43970346432383617</v>
      </c>
      <c r="G13" s="7" cm="1">
        <f t="array" ref="G13">_xll.OV_OPTION_GAMMA($B$3,$D13,$B$12,$B$8,$B$4,$B$5,"C","E")</f>
        <v>7.9258435645887554E-2</v>
      </c>
    </row>
    <row r="14" spans="1:20" x14ac:dyDescent="0.3">
      <c r="D14" s="8">
        <f t="shared" si="0"/>
        <v>51</v>
      </c>
      <c r="E14" s="17" cm="1">
        <f t="array" ref="E14">_xll.OV_OPTION_DELTA($B$3,$D14,$B$12,$B$8,$B$4,$B$5,"C","E")</f>
        <v>0.4787088966873343</v>
      </c>
      <c r="F14" s="17" cm="1">
        <f t="array" ref="F14">_xll.OV_OPTION_DELTA($B$3,$D14,$B$12,$B$8,$B$4,$B$5,"P","E")</f>
        <v>-0.51882838736091774</v>
      </c>
      <c r="G14" s="7" cm="1">
        <f t="array" ref="G14">_xll.OV_OPTION_GAMMA($B$3,$D14,$B$12,$B$8,$B$4,$B$5,"C","E")</f>
        <v>8.0040941048269754E-2</v>
      </c>
    </row>
    <row r="15" spans="1:20" x14ac:dyDescent="0.3">
      <c r="D15" s="8">
        <f t="shared" si="0"/>
        <v>52</v>
      </c>
      <c r="E15" s="17" cm="1">
        <f t="array" ref="E15">_xll.OV_OPTION_DELTA($B$3,$D15,$B$12,$B$8,$B$4,$B$5,"C","E")</f>
        <v>0.40186748351401114</v>
      </c>
      <c r="F15" s="17" cm="1">
        <f t="array" ref="F15">_xll.OV_OPTION_DELTA($B$3,$D15,$B$12,$B$8,$B$4,$B$5,"P","E")</f>
        <v>-0.5956698005342409</v>
      </c>
      <c r="G15" s="7" cm="1">
        <f t="array" ref="G15">_xll.OV_OPTION_GAMMA($B$3,$D15,$B$12,$B$8,$B$4,$B$5,"C","E")</f>
        <v>7.7755047157859095E-2</v>
      </c>
    </row>
    <row r="16" spans="1:20" x14ac:dyDescent="0.3">
      <c r="D16" s="8">
        <f t="shared" si="0"/>
        <v>53</v>
      </c>
      <c r="E16" s="17" cm="1">
        <f t="array" ref="E16">_xll.OV_OPTION_DELTA($B$3,$D16,$B$12,$B$8,$B$4,$B$5,"C","E")</f>
        <v>0.32996824875420849</v>
      </c>
      <c r="F16" s="17" cm="1">
        <f t="array" ref="F16">_xll.OV_OPTION_DELTA($B$3,$D16,$B$12,$B$8,$B$4,$B$5,"P","E")</f>
        <v>-0.66756903529404354</v>
      </c>
      <c r="G16" s="7" cm="1">
        <f t="array" ref="G16">_xll.OV_OPTION_GAMMA($B$3,$D16,$B$12,$B$8,$B$4,$B$5,"C","E")</f>
        <v>7.2820397885472316E-2</v>
      </c>
    </row>
    <row r="17" spans="4:7" x14ac:dyDescent="0.3">
      <c r="D17" s="8">
        <f t="shared" si="0"/>
        <v>54</v>
      </c>
      <c r="E17" s="17" cm="1">
        <f t="array" ref="E17">_xll.OV_OPTION_DELTA($B$3,$D17,$B$12,$B$8,$B$4,$B$5,"C","E")</f>
        <v>0.2650138226464902</v>
      </c>
      <c r="F17" s="17" cm="1">
        <f t="array" ref="F17">_xll.OV_OPTION_DELTA($B$3,$D17,$B$12,$B$8,$B$4,$B$5,"P","E")</f>
        <v>-0.73252346140176183</v>
      </c>
      <c r="G17" s="7" cm="1">
        <f t="array" ref="G17">_xll.OV_OPTION_GAMMA($B$3,$D17,$B$12,$B$8,$B$4,$B$5,"C","E")</f>
        <v>6.5883769669197803E-2</v>
      </c>
    </row>
    <row r="18" spans="4:7" x14ac:dyDescent="0.3">
      <c r="D18" s="8">
        <f t="shared" si="0"/>
        <v>55</v>
      </c>
      <c r="E18" s="17" cm="1">
        <f t="array" ref="E18">_xll.OV_OPTION_DELTA($B$3,$D18,$B$12,$B$8,$B$4,$B$5,"C","E")</f>
        <v>0.20824656966717897</v>
      </c>
      <c r="F18" s="17" cm="1">
        <f t="array" ref="F18">_xll.OV_OPTION_DELTA($B$3,$D18,$B$12,$B$8,$B$4,$B$5,"P","E")</f>
        <v>-0.78929071438107312</v>
      </c>
      <c r="G18" s="7" cm="1">
        <f t="array" ref="G18">_xll.OV_OPTION_GAMMA($B$3,$D18,$B$12,$B$8,$B$4,$B$5,"C","E")</f>
        <v>5.7694926871086606E-2</v>
      </c>
    </row>
    <row r="19" spans="4:7" x14ac:dyDescent="0.3">
      <c r="D19" s="8">
        <f t="shared" si="0"/>
        <v>56</v>
      </c>
      <c r="E19" s="17" cm="1">
        <f t="array" ref="E19">_xll.OV_OPTION_DELTA($B$3,$D19,$B$12,$B$8,$B$4,$B$5,"C","E")</f>
        <v>0.1601641592813586</v>
      </c>
      <c r="F19" s="17" cm="1">
        <f t="array" ref="F19">_xll.OV_OPTION_DELTA($B$3,$D19,$B$12,$B$8,$B$4,$B$5,"P","E")</f>
        <v>-0.83737312476689341</v>
      </c>
      <c r="G19" s="7" cm="1">
        <f t="array" ref="G19">_xll.OV_OPTION_GAMMA($B$3,$D19,$B$12,$B$8,$B$4,$B$5,"C","E")</f>
        <v>4.8990103650486651E-2</v>
      </c>
    </row>
    <row r="20" spans="4:7" x14ac:dyDescent="0.3">
      <c r="D20" s="8">
        <f t="shared" si="0"/>
        <v>57</v>
      </c>
      <c r="E20" s="17" cm="1">
        <f t="array" ref="E20">_xll.OV_OPTION_DELTA($B$3,$D20,$B$12,$B$8,$B$4,$B$5,"C","E")</f>
        <v>0.12062602007249699</v>
      </c>
      <c r="F20" s="17" cm="1">
        <f t="array" ref="F20">_xll.OV_OPTION_DELTA($B$3,$D20,$B$12,$B$8,$B$4,$B$5,"P","E")</f>
        <v>-0.87691126397575503</v>
      </c>
      <c r="G20" s="7" cm="1">
        <f t="array" ref="G20">_xll.OV_OPTION_GAMMA($B$3,$D20,$B$12,$B$8,$B$4,$B$5,"C","E")</f>
        <v>4.0403380728632546E-2</v>
      </c>
    </row>
    <row r="21" spans="4:7" x14ac:dyDescent="0.3">
      <c r="D21" s="8">
        <f t="shared" si="0"/>
        <v>58</v>
      </c>
      <c r="E21" s="17" cm="1">
        <f t="array" ref="E21">_xll.OV_OPTION_DELTA($B$3,$D21,$B$12,$B$8,$B$4,$B$5,"C","E")</f>
        <v>8.9011832894388729E-2</v>
      </c>
      <c r="F21" s="17" cm="1">
        <f t="array" ref="F21">_xll.OV_OPTION_DELTA($B$3,$D21,$B$12,$B$8,$B$4,$B$5,"P","E")</f>
        <v>-0.90852545115386329</v>
      </c>
      <c r="G21" s="7" cm="1">
        <f t="array" ref="G21">_xll.OV_OPTION_GAMMA($B$3,$D21,$B$12,$B$8,$B$4,$B$5,"C","E")</f>
        <v>3.2415003749100731E-2</v>
      </c>
    </row>
    <row r="22" spans="4:7" x14ac:dyDescent="0.3">
      <c r="D22" s="8">
        <f t="shared" si="0"/>
        <v>59</v>
      </c>
      <c r="E22" s="17" cm="1">
        <f t="array" ref="E22">_xll.OV_OPTION_DELTA($B$3,$D22,$B$12,$B$8,$B$4,$B$5,"C","E")</f>
        <v>6.4394926016593509E-2</v>
      </c>
      <c r="F22" s="17" cm="1">
        <f t="array" ref="F22">_xll.OV_OPTION_DELTA($B$3,$D22,$B$12,$B$8,$B$4,$B$5,"P","E")</f>
        <v>-0.93314235803165857</v>
      </c>
      <c r="G22" s="7" cm="1">
        <f t="array" ref="G22">_xll.OV_OPTION_GAMMA($B$3,$D22,$B$12,$B$8,$B$4,$B$5,"C","E")</f>
        <v>2.5335579575190864E-2</v>
      </c>
    </row>
    <row r="23" spans="4:7" x14ac:dyDescent="0.3">
      <c r="D23" s="8">
        <f t="shared" si="0"/>
        <v>60</v>
      </c>
      <c r="E23" s="17" cm="1">
        <f t="array" ref="E23">_xll.OV_OPTION_DELTA($B$3,$D23,$B$12,$B$8,$B$4,$B$5,"C","E")</f>
        <v>4.5701890203730562E-2</v>
      </c>
      <c r="F23" s="17" cm="1">
        <f t="array" ref="F23">_xll.OV_OPTION_DELTA($B$3,$D23,$B$12,$B$8,$B$4,$B$5,"P","E")</f>
        <v>-0.95183539384452143</v>
      </c>
      <c r="G23" s="7" cm="1">
        <f t="array" ref="G23">_xll.OV_OPTION_GAMMA($B$3,$D23,$B$12,$B$8,$B$4,$B$5,"C","E")</f>
        <v>1.9318333169309143E-2</v>
      </c>
    </row>
    <row r="24" spans="4:7" x14ac:dyDescent="0.3">
      <c r="D24" s="8"/>
    </row>
    <row r="25" spans="4:7" x14ac:dyDescent="0.3">
      <c r="D25" s="8"/>
    </row>
    <row r="26" spans="4:7" x14ac:dyDescent="0.3">
      <c r="D26" s="8"/>
    </row>
    <row r="27" spans="4:7" x14ac:dyDescent="0.3">
      <c r="D27" s="8"/>
    </row>
    <row r="28" spans="4:7" x14ac:dyDescent="0.3">
      <c r="D28" s="8"/>
    </row>
    <row r="29" spans="4:7" x14ac:dyDescent="0.3">
      <c r="D29" s="8"/>
    </row>
  </sheetData>
  <mergeCells count="1">
    <mergeCell ref="A1:B1"/>
  </mergeCells>
  <printOptions horizontalCentered="1"/>
  <pageMargins left="0.75" right="0.75" top="1" bottom="1" header="0.5" footer="0.5"/>
  <pageSetup orientation="portrait" r:id="rId1"/>
  <headerFooter alignWithMargins="0">
    <oddHeader>&amp;L&amp;F&amp;R&amp;D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8DDF-0D43-43C5-B75D-78A9262C33E8}">
  <dimension ref="A1:R29"/>
  <sheetViews>
    <sheetView showGridLines="0" zoomScaleNormal="100" workbookViewId="0">
      <selection activeCell="J26" sqref="J26:J27"/>
    </sheetView>
  </sheetViews>
  <sheetFormatPr defaultRowHeight="16.5" x14ac:dyDescent="0.3"/>
  <cols>
    <col min="1" max="1" width="24.5703125" style="4" customWidth="1"/>
    <col min="2" max="2" width="15.5703125" style="4" customWidth="1"/>
    <col min="3" max="3" width="4" style="4" customWidth="1"/>
    <col min="4" max="4" width="10.7109375" style="4" bestFit="1" customWidth="1"/>
    <col min="5" max="5" width="9.140625" style="4"/>
    <col min="6" max="6" width="3.7109375" style="4" customWidth="1"/>
    <col min="7" max="7" width="9.140625" style="4"/>
    <col min="8" max="18" width="9.140625" style="3"/>
  </cols>
  <sheetData>
    <row r="1" spans="1:18" x14ac:dyDescent="0.3">
      <c r="A1" s="38" t="s">
        <v>41</v>
      </c>
      <c r="B1" s="40"/>
      <c r="C1" s="32"/>
      <c r="D1" s="26" t="s">
        <v>27</v>
      </c>
      <c r="E1" s="28"/>
    </row>
    <row r="2" spans="1:18" s="2" customFormat="1" x14ac:dyDescent="0.3">
      <c r="A2" s="23" t="s">
        <v>21</v>
      </c>
      <c r="B2" s="23"/>
      <c r="C2" s="6"/>
      <c r="D2" s="29" t="s">
        <v>28</v>
      </c>
      <c r="E2" s="31" t="s">
        <v>16</v>
      </c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">
      <c r="A3" s="6" t="s">
        <v>3</v>
      </c>
      <c r="B3" s="21">
        <v>50</v>
      </c>
      <c r="D3" s="8">
        <v>40</v>
      </c>
      <c r="E3" s="17" cm="1">
        <f t="array" ref="E3">_xll.OV_OPTION_VEGA($B$3,$D3,$B$12,$B$8,$B$4,$B$5,"C","E")</f>
        <v>0.56019683385404473</v>
      </c>
    </row>
    <row r="4" spans="1:18" x14ac:dyDescent="0.3">
      <c r="A4" s="6" t="s">
        <v>22</v>
      </c>
      <c r="B4" s="22">
        <v>0.01</v>
      </c>
      <c r="D4" s="8">
        <f>D3+1</f>
        <v>41</v>
      </c>
      <c r="E4" s="17" cm="1">
        <f t="array" ref="E4">_xll.OV_OPTION_VEGA($B$3,$D4,$B$12,$B$8,$B$4,$B$5,"C","E")</f>
        <v>0.98542197877251303</v>
      </c>
    </row>
    <row r="5" spans="1:18" x14ac:dyDescent="0.3">
      <c r="A5" s="6" t="s">
        <v>1</v>
      </c>
      <c r="B5" s="22">
        <v>0.2</v>
      </c>
      <c r="D5" s="8">
        <f t="shared" ref="D5:D23" si="0">D4+1</f>
        <v>42</v>
      </c>
      <c r="E5" s="17" cm="1">
        <f t="array" ref="E5">_xll.OV_OPTION_VEGA($B$3,$D5,$B$12,$B$8,$B$4,$B$5,"C","E")</f>
        <v>1.6110453225616346</v>
      </c>
    </row>
    <row r="6" spans="1:18" s="2" customFormat="1" x14ac:dyDescent="0.3">
      <c r="A6" s="6"/>
      <c r="B6" s="22"/>
      <c r="C6" s="4"/>
      <c r="D6" s="8">
        <f t="shared" si="0"/>
        <v>43</v>
      </c>
      <c r="E6" s="17" cm="1">
        <f t="array" ref="E6">_xll.OV_OPTION_VEGA($B$3,$D6,$B$12,$B$8,$B$4,$B$5,"C","E")</f>
        <v>2.4597766254593201</v>
      </c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2" customFormat="1" x14ac:dyDescent="0.3">
      <c r="A7" s="24" t="s">
        <v>23</v>
      </c>
      <c r="B7" s="24"/>
      <c r="C7" s="6"/>
      <c r="D7" s="8">
        <f t="shared" si="0"/>
        <v>44</v>
      </c>
      <c r="E7" s="17" cm="1">
        <f t="array" ref="E7">_xll.OV_OPTION_VEGA($B$3,$D7,$B$12,$B$8,$B$4,$B$5,"C","E")</f>
        <v>3.5229975773824886</v>
      </c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2" customFormat="1" x14ac:dyDescent="0.3">
      <c r="A8" s="6" t="s">
        <v>24</v>
      </c>
      <c r="B8" s="22">
        <v>0.05</v>
      </c>
      <c r="C8" s="4"/>
      <c r="D8" s="8">
        <f t="shared" si="0"/>
        <v>45</v>
      </c>
      <c r="E8" s="17" cm="1">
        <f t="array" ref="E8">_xll.OV_OPTION_VEGA($B$3,$D8,$B$12,$B$8,$B$4,$B$5,"C","E")</f>
        <v>4.7525788420259811</v>
      </c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2" customFormat="1" x14ac:dyDescent="0.3">
      <c r="A9" s="6"/>
      <c r="B9" s="22"/>
      <c r="C9" s="4"/>
      <c r="D9" s="8">
        <f t="shared" si="0"/>
        <v>46</v>
      </c>
      <c r="E9" s="17" cm="1">
        <f t="array" ref="E9">_xll.OV_OPTION_VEGA($B$3,$D9,$B$12,$B$8,$B$4,$B$5,"C","E")</f>
        <v>6.0614789287377668</v>
      </c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2" customFormat="1" x14ac:dyDescent="0.3">
      <c r="A10" s="24" t="s">
        <v>20</v>
      </c>
      <c r="B10" s="24"/>
      <c r="C10" s="4"/>
      <c r="D10" s="8">
        <f t="shared" si="0"/>
        <v>47</v>
      </c>
      <c r="E10" s="17" cm="1">
        <f t="array" ref="E10">_xll.OV_OPTION_VEGA($B$3,$D10,$B$12,$B$8,$B$4,$B$5,"C","E")</f>
        <v>7.334423962710189</v>
      </c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2" customFormat="1" x14ac:dyDescent="0.3">
      <c r="A11" s="4" t="s">
        <v>25</v>
      </c>
      <c r="B11" s="18">
        <v>90</v>
      </c>
      <c r="C11" s="4"/>
      <c r="D11" s="8">
        <f t="shared" si="0"/>
        <v>48</v>
      </c>
      <c r="E11" s="17" cm="1">
        <f t="array" ref="E11">_xll.OV_OPTION_VEGA($B$3,$D11,$B$12,$B$8,$B$4,$B$5,"C","E")</f>
        <v>8.4466252800762174</v>
      </c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2" customFormat="1" x14ac:dyDescent="0.3">
      <c r="A12" s="4" t="s">
        <v>26</v>
      </c>
      <c r="B12" s="19">
        <f>B11/365</f>
        <v>0.24657534246575341</v>
      </c>
      <c r="C12" s="4"/>
      <c r="D12" s="8">
        <f t="shared" si="0"/>
        <v>49</v>
      </c>
      <c r="E12" s="17" cm="1">
        <f t="array" ref="E12">_xll.OV_OPTION_VEGA($B$3,$D12,$B$12,$B$8,$B$4,$B$5,"C","E")</f>
        <v>9.2857783455317335</v>
      </c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D13" s="8">
        <f t="shared" si="0"/>
        <v>50</v>
      </c>
      <c r="E13" s="17" cm="1">
        <f t="array" ref="E13">_xll.OV_OPTION_VEGA($B$3,$D13,$B$12,$B$8,$B$4,$B$5,"C","E")</f>
        <v>9.7715879563423034</v>
      </c>
    </row>
    <row r="14" spans="1:18" x14ac:dyDescent="0.3">
      <c r="D14" s="8">
        <f t="shared" si="0"/>
        <v>51</v>
      </c>
      <c r="E14" s="17" cm="1">
        <f t="array" ref="E14">_xll.OV_OPTION_VEGA($B$3,$D14,$B$12,$B$8,$B$4,$B$5,"C","E")</f>
        <v>9.86806122512915</v>
      </c>
    </row>
    <row r="15" spans="1:18" x14ac:dyDescent="0.3">
      <c r="D15" s="8">
        <f t="shared" si="0"/>
        <v>52</v>
      </c>
      <c r="E15" s="17" cm="1">
        <f t="array" ref="E15">_xll.OV_OPTION_VEGA($B$3,$D15,$B$12,$B$8,$B$4,$B$5,"C","E")</f>
        <v>9.586238690694957</v>
      </c>
    </row>
    <row r="16" spans="1:18" x14ac:dyDescent="0.3">
      <c r="D16" s="8">
        <f t="shared" si="0"/>
        <v>53</v>
      </c>
      <c r="E16" s="17" cm="1">
        <f t="array" ref="E16">_xll.OV_OPTION_VEGA($B$3,$D16,$B$12,$B$8,$B$4,$B$5,"C","E")</f>
        <v>8.9778572735513826</v>
      </c>
    </row>
    <row r="17" spans="4:5" x14ac:dyDescent="0.3">
      <c r="D17" s="8">
        <f t="shared" si="0"/>
        <v>54</v>
      </c>
      <c r="E17" s="17" cm="1">
        <f t="array" ref="E17">_xll.OV_OPTION_VEGA($B$3,$D17,$B$12,$B$8,$B$4,$B$5,"C","E")</f>
        <v>8.1226565345586348</v>
      </c>
    </row>
    <row r="18" spans="4:5" x14ac:dyDescent="0.3">
      <c r="D18" s="8">
        <f t="shared" si="0"/>
        <v>55</v>
      </c>
      <c r="E18" s="17" cm="1">
        <f t="array" ref="E18">_xll.OV_OPTION_VEGA($B$3,$D18,$B$12,$B$8,$B$4,$B$5,"C","E")</f>
        <v>7.11307317588739</v>
      </c>
    </row>
    <row r="19" spans="4:5" x14ac:dyDescent="0.3">
      <c r="D19" s="8">
        <f t="shared" si="0"/>
        <v>56</v>
      </c>
      <c r="E19" s="17" cm="1">
        <f t="array" ref="E19">_xll.OV_OPTION_VEGA($B$3,$D19,$B$12,$B$8,$B$4,$B$5,"C","E")</f>
        <v>6.0398757925257511</v>
      </c>
    </row>
    <row r="20" spans="4:5" x14ac:dyDescent="0.3">
      <c r="D20" s="8">
        <f t="shared" si="0"/>
        <v>57</v>
      </c>
      <c r="E20" s="17" cm="1">
        <f t="array" ref="E20">_xll.OV_OPTION_VEGA($B$3,$D20,$B$12,$B$8,$B$4,$B$5,"C","E")</f>
        <v>4.9812387199683972</v>
      </c>
    </row>
    <row r="21" spans="4:5" x14ac:dyDescent="0.3">
      <c r="D21" s="8">
        <f t="shared" si="0"/>
        <v>58</v>
      </c>
      <c r="E21" s="17" cm="1">
        <f t="array" ref="E21">_xll.OV_OPTION_VEGA($B$3,$D21,$B$12,$B$8,$B$4,$B$5,"C","E")</f>
        <v>3.996370325231597</v>
      </c>
    </row>
    <row r="22" spans="4:5" x14ac:dyDescent="0.3">
      <c r="D22" s="8">
        <f t="shared" si="0"/>
        <v>59</v>
      </c>
      <c r="E22" s="17" cm="1">
        <f t="array" ref="E22">_xll.OV_OPTION_VEGA($B$3,$D22,$B$12,$B$8,$B$4,$B$5,"C","E")</f>
        <v>3.1235646051605177</v>
      </c>
    </row>
    <row r="23" spans="4:5" x14ac:dyDescent="0.3">
      <c r="D23" s="8">
        <f t="shared" si="0"/>
        <v>60</v>
      </c>
      <c r="E23" s="17" cm="1">
        <f t="array" ref="E23">_xll.OV_OPTION_VEGA($B$3,$D23,$B$12,$B$8,$B$4,$B$5,"C","E")</f>
        <v>2.3817123085449632</v>
      </c>
    </row>
    <row r="24" spans="4:5" x14ac:dyDescent="0.3">
      <c r="D24" s="8"/>
    </row>
    <row r="25" spans="4:5" x14ac:dyDescent="0.3">
      <c r="D25" s="8"/>
    </row>
    <row r="26" spans="4:5" x14ac:dyDescent="0.3">
      <c r="D26" s="8"/>
    </row>
    <row r="27" spans="4:5" x14ac:dyDescent="0.3">
      <c r="D27" s="8"/>
    </row>
    <row r="28" spans="4:5" x14ac:dyDescent="0.3">
      <c r="D28" s="8"/>
    </row>
    <row r="29" spans="4:5" x14ac:dyDescent="0.3">
      <c r="D29" s="8"/>
    </row>
  </sheetData>
  <mergeCells count="1">
    <mergeCell ref="A1:B1"/>
  </mergeCells>
  <printOptions horizontalCentered="1"/>
  <pageMargins left="0.75" right="0.75" top="1" bottom="1" header="0.5" footer="0.5"/>
  <pageSetup orientation="portrait" r:id="rId1"/>
  <headerFooter alignWithMargins="0">
    <oddHeader>&amp;L&amp;F&amp;R&amp;D &amp;T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9C65-CC22-494E-9049-69F78C73A2F3}">
  <dimension ref="A1:S29"/>
  <sheetViews>
    <sheetView showGridLines="0" tabSelected="1" zoomScaleNormal="100" workbookViewId="0">
      <selection activeCell="J17" sqref="J17"/>
    </sheetView>
  </sheetViews>
  <sheetFormatPr defaultRowHeight="16.5" x14ac:dyDescent="0.3"/>
  <cols>
    <col min="1" max="1" width="24.5703125" style="4" customWidth="1"/>
    <col min="2" max="2" width="15.5703125" style="4" customWidth="1"/>
    <col min="3" max="3" width="4" style="4" customWidth="1"/>
    <col min="4" max="4" width="10.7109375" style="4" bestFit="1" customWidth="1"/>
    <col min="5" max="5" width="11.140625" style="4" bestFit="1" customWidth="1"/>
    <col min="6" max="6" width="9.140625" style="4"/>
    <col min="7" max="7" width="3.7109375" style="4" customWidth="1"/>
    <col min="8" max="8" width="9.140625" style="4"/>
    <col min="9" max="19" width="9.140625" style="3"/>
  </cols>
  <sheetData>
    <row r="1" spans="1:19" x14ac:dyDescent="0.3">
      <c r="A1" s="38" t="s">
        <v>34</v>
      </c>
      <c r="B1" s="40"/>
      <c r="C1" s="16"/>
      <c r="D1" s="26" t="s">
        <v>27</v>
      </c>
      <c r="E1" s="27" t="s">
        <v>29</v>
      </c>
      <c r="F1" s="28" t="s">
        <v>31</v>
      </c>
      <c r="G1" s="6"/>
      <c r="H1" s="6"/>
    </row>
    <row r="2" spans="1:19" s="2" customFormat="1" x14ac:dyDescent="0.3">
      <c r="A2" s="24" t="s">
        <v>21</v>
      </c>
      <c r="B2" s="24"/>
      <c r="C2" s="6"/>
      <c r="D2" s="29" t="s">
        <v>28</v>
      </c>
      <c r="E2" s="30" t="s">
        <v>33</v>
      </c>
      <c r="F2" s="31" t="s">
        <v>33</v>
      </c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6" t="s">
        <v>3</v>
      </c>
      <c r="B3" s="21">
        <v>50</v>
      </c>
      <c r="C3" s="6"/>
      <c r="D3" s="33">
        <v>40</v>
      </c>
      <c r="E3" s="34">
        <f>_xll.OV_OPTION_THETA($B$3,$D3,$B$12,$B$8,$B$4,$B$5,"C","E")</f>
        <v>1.6866713671183469</v>
      </c>
      <c r="F3" s="34">
        <f>_xll.OV_OPTION_THETA($B$3,$D3,$B$12,$B$8,$B$4,$B$5,"p","E")</f>
        <v>0.20994616762107512</v>
      </c>
      <c r="G3" s="6"/>
      <c r="H3" s="6"/>
    </row>
    <row r="4" spans="1:19" x14ac:dyDescent="0.3">
      <c r="A4" s="6" t="s">
        <v>22</v>
      </c>
      <c r="B4" s="22">
        <v>0.01</v>
      </c>
      <c r="C4" s="6"/>
      <c r="D4" s="33">
        <f>D3+1</f>
        <v>41</v>
      </c>
      <c r="E4" s="34">
        <f>_xll.OV_OPTION_THETA($B$3,$D4,$B$12,$B$8,$B$4,$B$5,"C","E")</f>
        <v>1.8926059880018151</v>
      </c>
      <c r="F4" s="34">
        <f>_xll.OV_OPTION_THETA($B$3,$D4,$B$12,$B$8,$B$4,$B$5,"p","E")</f>
        <v>0.36649344246650811</v>
      </c>
      <c r="G4" s="6"/>
      <c r="H4" s="6"/>
    </row>
    <row r="5" spans="1:19" x14ac:dyDescent="0.3">
      <c r="A5" s="6" t="s">
        <v>1</v>
      </c>
      <c r="B5" s="22">
        <v>0.2</v>
      </c>
      <c r="C5" s="6"/>
      <c r="D5" s="33">
        <f t="shared" ref="D5:D23" si="0">D4+1</f>
        <v>42</v>
      </c>
      <c r="E5" s="34">
        <f>_xll.OV_OPTION_THETA($B$3,$D5,$B$12,$B$8,$B$4,$B$5,"C","E")</f>
        <v>2.1693699932741084</v>
      </c>
      <c r="F5" s="34">
        <f>_xll.OV_OPTION_THETA($B$3,$D5,$B$12,$B$8,$B$4,$B$5,"p","E")</f>
        <v>0.59387010170076637</v>
      </c>
      <c r="G5" s="6"/>
      <c r="H5" s="6"/>
    </row>
    <row r="6" spans="1:19" s="2" customFormat="1" x14ac:dyDescent="0.3">
      <c r="A6" s="6"/>
      <c r="B6" s="22"/>
      <c r="C6" s="6"/>
      <c r="D6" s="33">
        <f t="shared" si="0"/>
        <v>43</v>
      </c>
      <c r="E6" s="34">
        <f>_xll.OV_OPTION_THETA($B$3,$D6,$B$12,$B$8,$B$4,$B$5,"C","E")</f>
        <v>2.5222239330984424</v>
      </c>
      <c r="F6" s="34">
        <f>_xll.OV_OPTION_THETA($B$3,$D6,$B$12,$B$8,$B$4,$B$5,"p","E")</f>
        <v>0.89733669548706618</v>
      </c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2" customFormat="1" x14ac:dyDescent="0.3">
      <c r="A7" s="24" t="s">
        <v>23</v>
      </c>
      <c r="B7" s="24"/>
      <c r="C7" s="6"/>
      <c r="D7" s="33">
        <f t="shared" si="0"/>
        <v>44</v>
      </c>
      <c r="E7" s="34">
        <f>_xll.OV_OPTION_THETA($B$3,$D7,$B$12,$B$8,$B$4,$B$5,"C","E")</f>
        <v>2.9437325134728147</v>
      </c>
      <c r="F7" s="34">
        <f>_xll.OV_OPTION_THETA($B$3,$D7,$B$12,$B$8,$B$4,$B$5,"p","E")</f>
        <v>1.269457929823403</v>
      </c>
      <c r="G7" s="6"/>
      <c r="H7" s="6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x14ac:dyDescent="0.3">
      <c r="A8" s="6" t="s">
        <v>24</v>
      </c>
      <c r="B8" s="22">
        <v>0.05</v>
      </c>
      <c r="C8" s="6"/>
      <c r="D8" s="33">
        <f t="shared" si="0"/>
        <v>45</v>
      </c>
      <c r="E8" s="34">
        <f>_xll.OV_OPTION_THETA($B$3,$D8,$B$12,$B$8,$B$4,$B$5,"C","E")</f>
        <v>3.4111111887530434</v>
      </c>
      <c r="F8" s="34">
        <f>_xll.OV_OPTION_THETA($B$3,$D8,$B$12,$B$8,$B$4,$B$5,"p","E")</f>
        <v>1.687449259065597</v>
      </c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2" customFormat="1" x14ac:dyDescent="0.3">
      <c r="A9" s="6"/>
      <c r="B9" s="22"/>
      <c r="C9" s="6"/>
      <c r="D9" s="33">
        <f t="shared" si="0"/>
        <v>46</v>
      </c>
      <c r="E9" s="34">
        <f>_xll.OV_OPTION_THETA($B$3,$D9,$B$12,$B$8,$B$4,$B$5,"C","E")</f>
        <v>3.8871519823150598</v>
      </c>
      <c r="F9" s="34">
        <f>_xll.OV_OPTION_THETA($B$3,$D9,$B$12,$B$8,$B$4,$B$5,"p","E")</f>
        <v>2.1141027065895788</v>
      </c>
      <c r="G9" s="6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2" customFormat="1" x14ac:dyDescent="0.3">
      <c r="A10" s="24" t="s">
        <v>20</v>
      </c>
      <c r="B10" s="24"/>
      <c r="C10" s="6"/>
      <c r="D10" s="33">
        <f t="shared" si="0"/>
        <v>47</v>
      </c>
      <c r="E10" s="34">
        <f>_xll.OV_OPTION_THETA($B$3,$D10,$B$12,$B$8,$B$4,$B$5,"C","E")</f>
        <v>4.3250821775067898</v>
      </c>
      <c r="F10" s="34">
        <f>_xll.OV_OPTION_THETA($B$3,$D10,$B$12,$B$8,$B$4,$B$5,"p","E")</f>
        <v>2.5026455557432739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2" customFormat="1" x14ac:dyDescent="0.3">
      <c r="A11" s="6" t="s">
        <v>25</v>
      </c>
      <c r="B11" s="35">
        <v>90</v>
      </c>
      <c r="C11" s="6"/>
      <c r="D11" s="33">
        <f t="shared" si="0"/>
        <v>48</v>
      </c>
      <c r="E11" s="34">
        <f>_xll.OV_OPTION_THETA($B$3,$D11,$B$12,$B$8,$B$4,$B$5,"C","E")</f>
        <v>4.6763815129580948</v>
      </c>
      <c r="F11" s="34">
        <f>_xll.OV_OPTION_THETA($B$3,$D11,$B$12,$B$8,$B$4,$B$5,"p","E")</f>
        <v>2.8045575451565425</v>
      </c>
      <c r="G11" s="6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2" customFormat="1" x14ac:dyDescent="0.3">
      <c r="A12" s="6" t="s">
        <v>26</v>
      </c>
      <c r="B12" s="36">
        <f>B11/365</f>
        <v>0.24657534246575341</v>
      </c>
      <c r="C12" s="6"/>
      <c r="D12" s="33">
        <f t="shared" si="0"/>
        <v>49</v>
      </c>
      <c r="E12" s="34">
        <f>_xll.OV_OPTION_THETA($B$3,$D12,$B$12,$B$8,$B$4,$B$5,"C","E")</f>
        <v>4.8995595155378693</v>
      </c>
      <c r="F12" s="34">
        <f>_xll.OV_OPTION_THETA($B$3,$D12,$B$12,$B$8,$B$4,$B$5,"p","E")</f>
        <v>2.9783482016982825</v>
      </c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">
      <c r="A13" s="6"/>
      <c r="B13" s="6"/>
      <c r="C13" s="6"/>
      <c r="D13" s="33">
        <f t="shared" si="0"/>
        <v>50</v>
      </c>
      <c r="E13" s="34">
        <f>_xll.OV_OPTION_THETA($B$3,$D13,$B$12,$B$8,$B$4,$B$5,"C","E")</f>
        <v>4.9675868094610749</v>
      </c>
      <c r="F13" s="34">
        <f>_xll.OV_OPTION_THETA($B$3,$D13,$B$12,$B$8,$B$4,$B$5,"p","E")</f>
        <v>2.9969881495834541</v>
      </c>
      <c r="G13" s="6"/>
      <c r="H13" s="6"/>
    </row>
    <row r="14" spans="1:19" x14ac:dyDescent="0.3">
      <c r="A14" s="6"/>
      <c r="B14" s="6"/>
      <c r="C14" s="6"/>
      <c r="D14" s="33">
        <f t="shared" si="0"/>
        <v>51</v>
      </c>
      <c r="E14" s="34">
        <f>_xll.OV_OPTION_THETA($B$3,$D14,$B$12,$B$8,$B$4,$B$5,"C","E")</f>
        <v>4.8721655192169191</v>
      </c>
      <c r="F14" s="34">
        <f>_xll.OV_OPTION_THETA($B$3,$D14,$B$12,$B$8,$B$4,$B$5,"p","E")</f>
        <v>2.8521795133012624</v>
      </c>
      <c r="G14" s="6"/>
      <c r="H14" s="6"/>
    </row>
    <row r="15" spans="1:19" x14ac:dyDescent="0.3">
      <c r="A15" s="6"/>
      <c r="B15" s="6"/>
      <c r="C15" s="6"/>
      <c r="D15" s="33">
        <f t="shared" si="0"/>
        <v>52</v>
      </c>
      <c r="E15" s="34">
        <f>_xll.OV_OPTION_THETA($B$3,$D15,$B$12,$B$8,$B$4,$B$5,"C","E")</f>
        <v>4.6240559298123198</v>
      </c>
      <c r="F15" s="34">
        <f>_xll.OV_OPTION_THETA($B$3,$D15,$B$12,$B$8,$B$4,$B$5,"p","E")</f>
        <v>2.5546825778586291</v>
      </c>
      <c r="G15" s="6"/>
      <c r="H15" s="6"/>
    </row>
    <row r="16" spans="1:19" x14ac:dyDescent="0.3">
      <c r="A16" s="6"/>
      <c r="B16" s="6"/>
      <c r="C16" s="6"/>
      <c r="D16" s="33">
        <f t="shared" si="0"/>
        <v>53</v>
      </c>
      <c r="E16" s="34">
        <f>_xll.OV_OPTION_THETA($B$3,$D16,$B$12,$B$8,$B$4,$B$5,"C","E")</f>
        <v>4.2498068995835228</v>
      </c>
      <c r="F16" s="34">
        <f>_xll.OV_OPTION_THETA($B$3,$D16,$B$12,$B$8,$B$4,$B$5,"p","E")</f>
        <v>2.1310462015917957</v>
      </c>
      <c r="G16" s="6"/>
      <c r="H16" s="6"/>
    </row>
    <row r="17" spans="1:8" x14ac:dyDescent="0.3">
      <c r="A17" s="6"/>
      <c r="B17" s="6"/>
      <c r="C17" s="6"/>
      <c r="D17" s="33">
        <f t="shared" si="0"/>
        <v>54</v>
      </c>
      <c r="E17" s="34">
        <f>_xll.OV_OPTION_THETA($B$3,$D17,$B$12,$B$8,$B$4,$B$5,"C","E")</f>
        <v>3.7861134909312959</v>
      </c>
      <c r="F17" s="34">
        <f>_xll.OV_OPTION_THETA($B$3,$D17,$B$12,$B$8,$B$4,$B$5,"p","E")</f>
        <v>1.6179654469015348</v>
      </c>
      <c r="G17" s="6"/>
      <c r="H17" s="6"/>
    </row>
    <row r="18" spans="1:8" x14ac:dyDescent="0.3">
      <c r="A18" s="6"/>
      <c r="B18" s="6"/>
      <c r="C18" s="6"/>
      <c r="D18" s="33">
        <f t="shared" si="0"/>
        <v>55</v>
      </c>
      <c r="E18" s="34">
        <f>_xll.OV_OPTION_THETA($B$3,$D18,$B$12,$B$8,$B$4,$B$5,"C","E")</f>
        <v>3.2733614590465754</v>
      </c>
      <c r="F18" s="34">
        <f>_xll.OV_OPTION_THETA($B$3,$D18,$B$12,$B$8,$B$4,$B$5,"p","E")</f>
        <v>1.0558260689787797</v>
      </c>
      <c r="G18" s="6"/>
      <c r="H18" s="6"/>
    </row>
    <row r="19" spans="1:8" x14ac:dyDescent="0.3">
      <c r="A19" s="6"/>
      <c r="B19" s="6"/>
      <c r="C19" s="6"/>
      <c r="D19" s="33">
        <f t="shared" si="0"/>
        <v>56</v>
      </c>
      <c r="E19" s="34">
        <f>_xll.OV_OPTION_THETA($B$3,$D19,$B$12,$B$8,$B$4,$B$5,"C","E")</f>
        <v>2.7497951399705345</v>
      </c>
      <c r="F19" s="34">
        <f>_xll.OV_OPTION_THETA($B$3,$D19,$B$12,$B$8,$B$4,$B$5,"p","E")</f>
        <v>0.48287240386470343</v>
      </c>
      <c r="G19" s="6"/>
      <c r="H19" s="6"/>
    </row>
    <row r="20" spans="1:8" x14ac:dyDescent="0.3">
      <c r="A20" s="6"/>
      <c r="B20" s="6"/>
      <c r="C20" s="6"/>
      <c r="D20" s="33">
        <f t="shared" si="0"/>
        <v>57</v>
      </c>
      <c r="E20" s="34">
        <f>_xll.OV_OPTION_THETA($B$3,$D20,$B$12,$B$8,$B$4,$B$5,"C","E")</f>
        <v>2.2472667724209909</v>
      </c>
      <c r="F20" s="34">
        <f>_xll.OV_OPTION_THETA($B$3,$D20,$B$12,$B$8,$B$4,$B$5,"p","E")</f>
        <v>-6.9043309722874646E-2</v>
      </c>
      <c r="G20" s="6"/>
      <c r="H20" s="6"/>
    </row>
    <row r="21" spans="1:8" x14ac:dyDescent="0.3">
      <c r="A21" s="6"/>
      <c r="B21" s="6"/>
      <c r="C21" s="6"/>
      <c r="D21" s="33">
        <f t="shared" si="0"/>
        <v>58</v>
      </c>
      <c r="E21" s="34">
        <f>_xll.OV_OPTION_THETA($B$3,$D21,$B$12,$B$8,$B$4,$B$5,"C","E")</f>
        <v>1.7889450732369099</v>
      </c>
      <c r="F21" s="34">
        <f>_xll.OV_OPTION_THETA($B$3,$D21,$B$12,$B$8,$B$4,$B$5,"p","E")</f>
        <v>-0.57675235494499155</v>
      </c>
      <c r="G21" s="6"/>
      <c r="H21" s="6"/>
    </row>
    <row r="22" spans="1:8" x14ac:dyDescent="0.3">
      <c r="A22" s="6"/>
      <c r="B22" s="6"/>
      <c r="C22" s="6"/>
      <c r="D22" s="33">
        <f t="shared" si="0"/>
        <v>59</v>
      </c>
      <c r="E22" s="34">
        <f>_xll.OV_OPTION_THETA($B$3,$D22,$B$12,$B$8,$B$4,$B$5,"C","E")</f>
        <v>1.3888564875439262</v>
      </c>
      <c r="F22" s="34">
        <f>_xll.OV_OPTION_THETA($B$3,$D22,$B$12,$B$8,$B$4,$B$5,"p","E")</f>
        <v>-1.0262282866760095</v>
      </c>
      <c r="G22" s="6"/>
      <c r="H22" s="6"/>
    </row>
    <row r="23" spans="1:8" x14ac:dyDescent="0.3">
      <c r="A23" s="6"/>
      <c r="B23" s="6"/>
      <c r="C23" s="6"/>
      <c r="D23" s="33">
        <f t="shared" si="0"/>
        <v>60</v>
      </c>
      <c r="E23" s="34">
        <f>_xll.OV_OPTION_THETA($B$3,$D23,$B$12,$B$8,$B$4,$B$5,"C","E")</f>
        <v>1.052810132641594</v>
      </c>
      <c r="F23" s="34">
        <f>_xll.OV_OPTION_THETA($B$3,$D23,$B$12,$B$8,$B$4,$B$5,"p","E")</f>
        <v>-1.411661987616377</v>
      </c>
      <c r="G23" s="6"/>
      <c r="H23" s="6"/>
    </row>
    <row r="24" spans="1:8" x14ac:dyDescent="0.3">
      <c r="A24" s="6"/>
      <c r="B24" s="6"/>
      <c r="C24" s="6"/>
      <c r="D24" s="33"/>
      <c r="E24" s="6"/>
      <c r="F24" s="6"/>
      <c r="G24" s="6"/>
      <c r="H24" s="6"/>
    </row>
    <row r="25" spans="1:8" x14ac:dyDescent="0.3">
      <c r="A25" s="6"/>
      <c r="B25" s="6"/>
      <c r="C25" s="6"/>
      <c r="D25" s="33"/>
      <c r="E25" s="6"/>
      <c r="F25" s="6"/>
      <c r="G25" s="6"/>
      <c r="H25" s="6"/>
    </row>
    <row r="26" spans="1:8" x14ac:dyDescent="0.3">
      <c r="A26" s="6"/>
      <c r="B26" s="6"/>
      <c r="C26" s="6"/>
      <c r="D26" s="33"/>
      <c r="E26" s="6"/>
      <c r="F26" s="6"/>
      <c r="G26" s="6"/>
      <c r="H26" s="6"/>
    </row>
    <row r="27" spans="1:8" x14ac:dyDescent="0.3">
      <c r="D27" s="8"/>
    </row>
    <row r="28" spans="1:8" x14ac:dyDescent="0.3">
      <c r="D28" s="8"/>
    </row>
    <row r="29" spans="1:8" x14ac:dyDescent="0.3">
      <c r="D29" s="8"/>
    </row>
  </sheetData>
  <mergeCells count="1">
    <mergeCell ref="A1:B1"/>
  </mergeCells>
  <printOptions horizontalCentered="1"/>
  <pageMargins left="0.75" right="0.75" top="1" bottom="1" header="0.5" footer="0.5"/>
  <pageSetup orientation="portrait" r:id="rId1"/>
  <headerFooter alignWithMargins="0">
    <oddHeader>&amp;L&amp;F&amp;R&amp;D &amp;T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9557-C6A0-41B0-9CEE-DDC3C4F0BA40}">
  <dimension ref="A1:R93"/>
  <sheetViews>
    <sheetView showGridLines="0" zoomScaleNormal="100" workbookViewId="0">
      <selection activeCell="E4" sqref="E4"/>
    </sheetView>
  </sheetViews>
  <sheetFormatPr defaultRowHeight="16.5" x14ac:dyDescent="0.3"/>
  <cols>
    <col min="1" max="1" width="24.5703125" style="4" customWidth="1"/>
    <col min="2" max="2" width="15.5703125" style="4" customWidth="1"/>
    <col min="3" max="3" width="4" style="4" customWidth="1"/>
    <col min="4" max="4" width="14.140625" style="4" customWidth="1"/>
    <col min="5" max="5" width="9.140625" style="4"/>
    <col min="6" max="6" width="3.7109375" style="4" customWidth="1"/>
    <col min="7" max="7" width="9.140625" style="4"/>
    <col min="8" max="18" width="9.140625" style="3"/>
  </cols>
  <sheetData>
    <row r="1" spans="1:18" x14ac:dyDescent="0.3">
      <c r="A1" s="38" t="s">
        <v>38</v>
      </c>
      <c r="B1" s="40"/>
      <c r="C1" s="32"/>
      <c r="D1" s="26" t="s">
        <v>35</v>
      </c>
      <c r="E1" s="28" t="s">
        <v>29</v>
      </c>
    </row>
    <row r="2" spans="1:18" s="2" customFormat="1" x14ac:dyDescent="0.3">
      <c r="A2" s="24" t="s">
        <v>21</v>
      </c>
      <c r="B2" s="24"/>
      <c r="C2" s="6"/>
      <c r="D2" s="29" t="s">
        <v>36</v>
      </c>
      <c r="E2" s="31" t="s">
        <v>37</v>
      </c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">
      <c r="A3" s="6" t="s">
        <v>3</v>
      </c>
      <c r="B3" s="21">
        <v>50</v>
      </c>
      <c r="D3" s="8">
        <v>90</v>
      </c>
      <c r="E3" s="17" cm="1">
        <f t="array" ref="E3">_xll.OV_OPTION_VALUE($B$3,$B$11,$D3/365,$B$8,$B$4,$B$5,"C","E")</f>
        <v>2.220052245642691</v>
      </c>
    </row>
    <row r="4" spans="1:18" x14ac:dyDescent="0.3">
      <c r="A4" s="6" t="s">
        <v>22</v>
      </c>
      <c r="B4" s="22">
        <v>0.01</v>
      </c>
      <c r="D4" s="8">
        <f>D3-1</f>
        <v>89</v>
      </c>
      <c r="E4" s="17" cm="1">
        <f t="array" ref="E4">_xll.OV_OPTION_VALUE($B$3,$B$11,$D4/365,$B$8,$B$4,$B$5,"C","E")</f>
        <v>2.2064112299013807</v>
      </c>
    </row>
    <row r="5" spans="1:18" x14ac:dyDescent="0.3">
      <c r="A5" s="6" t="s">
        <v>1</v>
      </c>
      <c r="B5" s="22">
        <v>0.2</v>
      </c>
      <c r="D5" s="8">
        <f t="shared" ref="D5:D68" si="0">D4-1</f>
        <v>88</v>
      </c>
      <c r="E5" s="17" cm="1">
        <f t="array" ref="E5">_xll.OV_OPTION_VALUE($B$3,$B$11,$D5/365,$B$8,$B$4,$B$5,"C","E")</f>
        <v>2.192707057838355</v>
      </c>
    </row>
    <row r="6" spans="1:18" s="2" customFormat="1" x14ac:dyDescent="0.3">
      <c r="A6" s="6"/>
      <c r="B6" s="22"/>
      <c r="C6" s="4"/>
      <c r="D6" s="8">
        <f t="shared" si="0"/>
        <v>87</v>
      </c>
      <c r="E6" s="17" cm="1">
        <f t="array" ref="E6">_xll.OV_OPTION_VALUE($B$3,$B$11,$D6/365,$B$8,$B$4,$B$5,"C","E")</f>
        <v>2.1789386634913726</v>
      </c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2" customFormat="1" x14ac:dyDescent="0.3">
      <c r="A7" s="24" t="s">
        <v>23</v>
      </c>
      <c r="B7" s="24"/>
      <c r="C7" s="6"/>
      <c r="D7" s="8">
        <f t="shared" si="0"/>
        <v>86</v>
      </c>
      <c r="E7" s="17" cm="1">
        <f t="array" ref="E7">_xll.OV_OPTION_VALUE($B$3,$B$11,$D7/365,$B$8,$B$4,$B$5,"C","E")</f>
        <v>2.1651049502134114</v>
      </c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2" customFormat="1" x14ac:dyDescent="0.3">
      <c r="A8" s="6" t="s">
        <v>24</v>
      </c>
      <c r="B8" s="22">
        <v>0.05</v>
      </c>
      <c r="C8" s="4"/>
      <c r="D8" s="8">
        <f t="shared" si="0"/>
        <v>85</v>
      </c>
      <c r="E8" s="17" cm="1">
        <f t="array" ref="E8">_xll.OV_OPTION_VALUE($B$3,$B$11,$D8/365,$B$8,$B$4,$B$5,"C","E")</f>
        <v>2.1512047894205857</v>
      </c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2" customFormat="1" x14ac:dyDescent="0.3">
      <c r="A9" s="6"/>
      <c r="B9" s="22"/>
      <c r="C9" s="4"/>
      <c r="D9" s="8">
        <f t="shared" si="0"/>
        <v>84</v>
      </c>
      <c r="E9" s="17" cm="1">
        <f t="array" ref="E9">_xll.OV_OPTION_VALUE($B$3,$B$11,$D9/365,$B$8,$B$4,$B$5,"C","E")</f>
        <v>2.137237019273929</v>
      </c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2" customFormat="1" x14ac:dyDescent="0.3">
      <c r="A10" s="24" t="s">
        <v>20</v>
      </c>
      <c r="B10" s="24"/>
      <c r="C10" s="4"/>
      <c r="D10" s="8">
        <f t="shared" si="0"/>
        <v>83</v>
      </c>
      <c r="E10" s="17" cm="1">
        <f t="array" ref="E10">_xll.OV_OPTION_VALUE($B$3,$B$11,$D10/365,$B$8,$B$4,$B$5,"C","E")</f>
        <v>2.1232004432900524</v>
      </c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2" customFormat="1" x14ac:dyDescent="0.3">
      <c r="A11" s="20" t="s">
        <v>0</v>
      </c>
      <c r="B11" s="21">
        <f>B3</f>
        <v>50</v>
      </c>
      <c r="C11" s="4"/>
      <c r="D11" s="8">
        <f t="shared" si="0"/>
        <v>82</v>
      </c>
      <c r="E11" s="17" cm="1">
        <f t="array" ref="E11">_xll.OV_OPTION_VALUE($B$3,$B$11,$D11/365,$B$8,$B$4,$B$5,"C","E")</f>
        <v>2.1090938288764249</v>
      </c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2" customFormat="1" x14ac:dyDescent="0.3">
      <c r="A12" s="4" t="s">
        <v>25</v>
      </c>
      <c r="B12" s="18">
        <v>90</v>
      </c>
      <c r="C12" s="4"/>
      <c r="D12" s="8">
        <f t="shared" si="0"/>
        <v>81</v>
      </c>
      <c r="E12" s="17" cm="1">
        <f t="array" ref="E12">_xll.OV_OPTION_VALUE($B$3,$B$11,$D12/365,$B$8,$B$4,$B$5,"C","E")</f>
        <v>2.094915905786003</v>
      </c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">
      <c r="A13" s="4" t="s">
        <v>26</v>
      </c>
      <c r="B13" s="19">
        <f>B12/365</f>
        <v>0.24657534246575341</v>
      </c>
      <c r="D13" s="8">
        <f t="shared" si="0"/>
        <v>80</v>
      </c>
      <c r="E13" s="17" cm="1">
        <f t="array" ref="E13">_xll.OV_OPTION_VALUE($B$3,$B$11,$D13/365,$B$8,$B$4,$B$5,"C","E")</f>
        <v>2.0806653644858102</v>
      </c>
    </row>
    <row r="14" spans="1:18" x14ac:dyDescent="0.3">
      <c r="D14" s="8">
        <f t="shared" si="0"/>
        <v>79</v>
      </c>
      <c r="E14" s="17" cm="1">
        <f t="array" ref="E14">_xll.OV_OPTION_VALUE($B$3,$B$11,$D14/365,$B$8,$B$4,$B$5,"C","E")</f>
        <v>2.066340854433399</v>
      </c>
    </row>
    <row r="15" spans="1:18" x14ac:dyDescent="0.3">
      <c r="D15" s="8">
        <f t="shared" si="0"/>
        <v>78</v>
      </c>
      <c r="E15" s="17" cm="1">
        <f t="array" ref="E15">_xll.OV_OPTION_VALUE($B$3,$B$11,$D15/365,$B$8,$B$4,$B$5,"C","E")</f>
        <v>2.0519409822547416</v>
      </c>
    </row>
    <row r="16" spans="1:18" x14ac:dyDescent="0.3">
      <c r="D16" s="8">
        <f t="shared" si="0"/>
        <v>77</v>
      </c>
      <c r="E16" s="17" cm="1">
        <f t="array" ref="E16">_xll.OV_OPTION_VALUE($B$3,$B$11,$D16/365,$B$8,$B$4,$B$5,"C","E")</f>
        <v>2.0374643098169116</v>
      </c>
    </row>
    <row r="17" spans="4:17" x14ac:dyDescent="0.3">
      <c r="D17" s="8">
        <f t="shared" si="0"/>
        <v>76</v>
      </c>
      <c r="E17" s="17" cm="1">
        <f t="array" ref="E17">_xll.OV_OPTION_VALUE($B$3,$B$11,$D17/365,$B$8,$B$4,$B$5,"C","E")</f>
        <v>2.0229093521876962</v>
      </c>
    </row>
    <row r="18" spans="4:17" x14ac:dyDescent="0.3">
      <c r="D18" s="8">
        <f t="shared" si="0"/>
        <v>75</v>
      </c>
      <c r="E18" s="17" cm="1">
        <f t="array" ref="E18">_xll.OV_OPTION_VALUE($B$3,$B$11,$D18/365,$B$8,$B$4,$B$5,"C","E")</f>
        <v>2.0082745754738802</v>
      </c>
    </row>
    <row r="19" spans="4:17" x14ac:dyDescent="0.3">
      <c r="D19" s="8">
        <f t="shared" si="0"/>
        <v>74</v>
      </c>
      <c r="E19" s="17" cm="1">
        <f t="array" ref="E19">_xll.OV_OPTION_VALUE($B$3,$B$11,$D19/365,$B$8,$B$4,$B$5,"C","E")</f>
        <v>1.9935583945295612</v>
      </c>
    </row>
    <row r="20" spans="4:17" x14ac:dyDescent="0.3">
      <c r="D20" s="8">
        <f t="shared" si="0"/>
        <v>73</v>
      </c>
      <c r="E20" s="17" cm="1">
        <f t="array" ref="E20">_xll.OV_OPTION_VALUE($B$3,$B$11,$D20/365,$B$8,$B$4,$B$5,"C","E")</f>
        <v>1.9787591705245724</v>
      </c>
    </row>
    <row r="21" spans="4:17" x14ac:dyDescent="0.3">
      <c r="D21" s="8">
        <f t="shared" si="0"/>
        <v>72</v>
      </c>
      <c r="E21" s="17" cm="1">
        <f t="array" ref="E21">_xll.OV_OPTION_VALUE($B$3,$B$11,$D21/365,$B$8,$B$4,$B$5,"C","E")</f>
        <v>1.9638752083625128</v>
      </c>
      <c r="Q21" s="37"/>
    </row>
    <row r="22" spans="4:17" x14ac:dyDescent="0.3">
      <c r="D22" s="8">
        <f t="shared" si="0"/>
        <v>71</v>
      </c>
      <c r="E22" s="17" cm="1">
        <f t="array" ref="E22">_xll.OV_OPTION_VALUE($B$3,$B$11,$D22/365,$B$8,$B$4,$B$5,"C","E")</f>
        <v>1.9489047539370077</v>
      </c>
    </row>
    <row r="23" spans="4:17" x14ac:dyDescent="0.3">
      <c r="D23" s="8">
        <f t="shared" si="0"/>
        <v>70</v>
      </c>
      <c r="E23" s="17" cm="1">
        <f t="array" ref="E23">_xll.OV_OPTION_VALUE($B$3,$B$11,$D23/365,$B$8,$B$4,$B$5,"C","E")</f>
        <v>1.9338459912131576</v>
      </c>
    </row>
    <row r="24" spans="4:17" x14ac:dyDescent="0.3">
      <c r="D24" s="8">
        <f t="shared" si="0"/>
        <v>69</v>
      </c>
      <c r="E24" s="17" cm="1">
        <f t="array" ref="E24">_xll.OV_OPTION_VALUE($B$3,$B$11,$D24/365,$B$8,$B$4,$B$5,"C","E")</f>
        <v>1.9186970391210565</v>
      </c>
    </row>
    <row r="25" spans="4:17" x14ac:dyDescent="0.3">
      <c r="D25" s="8">
        <f t="shared" si="0"/>
        <v>68</v>
      </c>
      <c r="E25" s="17" cm="1">
        <f t="array" ref="E25">_xll.OV_OPTION_VALUE($B$3,$B$11,$D25/365,$B$8,$B$4,$B$5,"C","E")</f>
        <v>1.9034559482457425</v>
      </c>
    </row>
    <row r="26" spans="4:17" x14ac:dyDescent="0.3">
      <c r="D26" s="8">
        <f t="shared" si="0"/>
        <v>67</v>
      </c>
      <c r="E26" s="17" cm="1">
        <f t="array" ref="E26">_xll.OV_OPTION_VALUE($B$3,$B$11,$D26/365,$B$8,$B$4,$B$5,"C","E")</f>
        <v>1.8881206972974276</v>
      </c>
    </row>
    <row r="27" spans="4:17" x14ac:dyDescent="0.3">
      <c r="D27" s="8">
        <f t="shared" si="0"/>
        <v>66</v>
      </c>
      <c r="E27" s="17" cm="1">
        <f t="array" ref="E27">_xll.OV_OPTION_VALUE($B$3,$B$11,$D27/365,$B$8,$B$4,$B$5,"C","E")</f>
        <v>1.8726891893437951</v>
      </c>
    </row>
    <row r="28" spans="4:17" x14ac:dyDescent="0.3">
      <c r="D28" s="8">
        <f t="shared" si="0"/>
        <v>65</v>
      </c>
      <c r="E28" s="17" cm="1">
        <f t="array" ref="E28">_xll.OV_OPTION_VALUE($B$3,$B$11,$D28/365,$B$8,$B$4,$B$5,"C","E")</f>
        <v>1.8571592477843488</v>
      </c>
    </row>
    <row r="29" spans="4:17" x14ac:dyDescent="0.3">
      <c r="D29" s="8">
        <f t="shared" si="0"/>
        <v>64</v>
      </c>
      <c r="E29" s="17" cm="1">
        <f t="array" ref="E29">_xll.OV_OPTION_VALUE($B$3,$B$11,$D29/365,$B$8,$B$4,$B$5,"C","E")</f>
        <v>1.8415286120451171</v>
      </c>
    </row>
    <row r="30" spans="4:17" x14ac:dyDescent="0.3">
      <c r="D30" s="8">
        <f t="shared" si="0"/>
        <v>63</v>
      </c>
      <c r="E30" s="17" cm="1">
        <f t="array" ref="E30">_xll.OV_OPTION_VALUE($B$3,$B$11,$D30/365,$B$8,$B$4,$B$5,"C","E")</f>
        <v>1.8257949329693517</v>
      </c>
    </row>
    <row r="31" spans="4:17" x14ac:dyDescent="0.3">
      <c r="D31" s="8">
        <f t="shared" si="0"/>
        <v>62</v>
      </c>
      <c r="E31" s="17" cm="1">
        <f t="array" ref="E31">_xll.OV_OPTION_VALUE($B$3,$B$11,$D31/365,$B$8,$B$4,$B$5,"C","E")</f>
        <v>1.8099557678777636</v>
      </c>
    </row>
    <row r="32" spans="4:17" x14ac:dyDescent="0.3">
      <c r="D32" s="8">
        <f t="shared" si="0"/>
        <v>61</v>
      </c>
      <c r="E32" s="17" cm="1">
        <f t="array" ref="E32">_xll.OV_OPTION_VALUE($B$3,$B$11,$D32/365,$B$8,$B$4,$B$5,"C","E")</f>
        <v>1.7940085752688475</v>
      </c>
    </row>
    <row r="33" spans="4:5" x14ac:dyDescent="0.3">
      <c r="D33" s="8">
        <f t="shared" si="0"/>
        <v>60</v>
      </c>
      <c r="E33" s="17" cm="1">
        <f t="array" ref="E33">_xll.OV_OPTION_VALUE($B$3,$B$11,$D33/365,$B$8,$B$4,$B$5,"C","E")</f>
        <v>1.7779507091264541</v>
      </c>
    </row>
    <row r="34" spans="4:5" x14ac:dyDescent="0.3">
      <c r="D34" s="8">
        <f t="shared" si="0"/>
        <v>59</v>
      </c>
      <c r="E34" s="17" cm="1">
        <f t="array" ref="E34">_xll.OV_OPTION_VALUE($B$3,$B$11,$D34/365,$B$8,$B$4,$B$5,"C","E")</f>
        <v>1.761779412798802</v>
      </c>
    </row>
    <row r="35" spans="4:5" x14ac:dyDescent="0.3">
      <c r="D35" s="8">
        <f t="shared" si="0"/>
        <v>58</v>
      </c>
      <c r="E35" s="17" cm="1">
        <f t="array" ref="E35">_xll.OV_OPTION_VALUE($B$3,$B$11,$D35/365,$B$8,$B$4,$B$5,"C","E")</f>
        <v>1.7454918124086873</v>
      </c>
    </row>
    <row r="36" spans="4:5" x14ac:dyDescent="0.3">
      <c r="D36" s="8">
        <f t="shared" si="0"/>
        <v>57</v>
      </c>
      <c r="E36" s="17" cm="1">
        <f t="array" ref="E36">_xll.OV_OPTION_VALUE($B$3,$B$11,$D36/365,$B$8,$B$4,$B$5,"C","E")</f>
        <v>1.7290849097499645</v>
      </c>
    </row>
    <row r="37" spans="4:5" x14ac:dyDescent="0.3">
      <c r="D37" s="8">
        <f t="shared" si="0"/>
        <v>56</v>
      </c>
      <c r="E37" s="17" cm="1">
        <f t="array" ref="E37">_xll.OV_OPTION_VALUE($B$3,$B$11,$D37/365,$B$8,$B$4,$B$5,"C","E")</f>
        <v>1.7125555746210139</v>
      </c>
    </row>
    <row r="38" spans="4:5" x14ac:dyDescent="0.3">
      <c r="D38" s="8">
        <f t="shared" si="0"/>
        <v>55</v>
      </c>
      <c r="E38" s="17" cm="1">
        <f t="array" ref="E38">_xll.OV_OPTION_VALUE($B$3,$B$11,$D38/365,$B$8,$B$4,$B$5,"C","E")</f>
        <v>1.6959005365392272</v>
      </c>
    </row>
    <row r="39" spans="4:5" x14ac:dyDescent="0.3">
      <c r="D39" s="8">
        <f t="shared" si="0"/>
        <v>54</v>
      </c>
      <c r="E39" s="17" cm="1">
        <f t="array" ref="E39">_xll.OV_OPTION_VALUE($B$3,$B$11,$D39/365,$B$8,$B$4,$B$5,"C","E")</f>
        <v>1.6791163757744627</v>
      </c>
    </row>
    <row r="40" spans="4:5" x14ac:dyDescent="0.3">
      <c r="D40" s="8">
        <f t="shared" si="0"/>
        <v>53</v>
      </c>
      <c r="E40" s="17" cm="1">
        <f t="array" ref="E40">_xll.OV_OPTION_VALUE($B$3,$B$11,$D40/365,$B$8,$B$4,$B$5,"C","E")</f>
        <v>1.6621995136318226</v>
      </c>
    </row>
    <row r="41" spans="4:5" x14ac:dyDescent="0.3">
      <c r="D41" s="8">
        <f t="shared" si="0"/>
        <v>52</v>
      </c>
      <c r="E41" s="17" cm="1">
        <f t="array" ref="E41">_xll.OV_OPTION_VALUE($B$3,$B$11,$D41/365,$B$8,$B$4,$B$5,"C","E")</f>
        <v>1.6451462019053302</v>
      </c>
    </row>
    <row r="42" spans="4:5" x14ac:dyDescent="0.3">
      <c r="D42" s="8">
        <f t="shared" si="0"/>
        <v>51</v>
      </c>
      <c r="E42" s="17" cm="1">
        <f t="array" ref="E42">_xll.OV_OPTION_VALUE($B$3,$B$11,$D42/365,$B$8,$B$4,$B$5,"C","E")</f>
        <v>1.6279525114146338</v>
      </c>
    </row>
    <row r="43" spans="4:5" x14ac:dyDescent="0.3">
      <c r="D43" s="8">
        <f t="shared" si="0"/>
        <v>50</v>
      </c>
      <c r="E43" s="17" cm="1">
        <f t="array" ref="E43">_xll.OV_OPTION_VALUE($B$3,$B$11,$D43/365,$B$8,$B$4,$B$5,"C","E")</f>
        <v>1.6106143195249167</v>
      </c>
    </row>
    <row r="44" spans="4:5" x14ac:dyDescent="0.3">
      <c r="D44" s="8">
        <f t="shared" si="0"/>
        <v>49</v>
      </c>
      <c r="E44" s="17" cm="1">
        <f t="array" ref="E44">_xll.OV_OPTION_VALUE($B$3,$B$11,$D44/365,$B$8,$B$4,$B$5,"C","E")</f>
        <v>1.5931272965381673</v>
      </c>
    </row>
    <row r="45" spans="4:5" x14ac:dyDescent="0.3">
      <c r="D45" s="8">
        <f t="shared" si="0"/>
        <v>48</v>
      </c>
      <c r="E45" s="17" cm="1">
        <f t="array" ref="E45">_xll.OV_OPTION_VALUE($B$3,$B$11,$D45/365,$B$8,$B$4,$B$5,"C","E")</f>
        <v>1.5754868908278787</v>
      </c>
    </row>
    <row r="46" spans="4:5" x14ac:dyDescent="0.3">
      <c r="D46" s="8">
        <f t="shared" si="0"/>
        <v>47</v>
      </c>
      <c r="E46" s="17" cm="1">
        <f t="array" ref="E46">_xll.OV_OPTION_VALUE($B$3,$B$11,$D46/365,$B$8,$B$4,$B$5,"C","E")</f>
        <v>1.5576883125724841</v>
      </c>
    </row>
    <row r="47" spans="4:5" x14ac:dyDescent="0.3">
      <c r="D47" s="8">
        <f t="shared" si="0"/>
        <v>46</v>
      </c>
      <c r="E47" s="17" cm="1">
        <f t="array" ref="E47">_xll.OV_OPTION_VALUE($B$3,$B$11,$D47/365,$B$8,$B$4,$B$5,"C","E")</f>
        <v>1.5397265159234372</v>
      </c>
    </row>
    <row r="48" spans="4:5" x14ac:dyDescent="0.3">
      <c r="D48" s="8">
        <f t="shared" si="0"/>
        <v>45</v>
      </c>
      <c r="E48" s="17" cm="1">
        <f t="array" ref="E48">_xll.OV_OPTION_VALUE($B$3,$B$11,$D48/365,$B$8,$B$4,$B$5,"C","E")</f>
        <v>1.5215961794182675</v>
      </c>
    </row>
    <row r="49" spans="4:5" x14ac:dyDescent="0.3">
      <c r="D49" s="8">
        <f t="shared" si="0"/>
        <v>44</v>
      </c>
      <c r="E49" s="17" cm="1">
        <f t="array" ref="E49">_xll.OV_OPTION_VALUE($B$3,$B$11,$D49/365,$B$8,$B$4,$B$5,"C","E")</f>
        <v>1.5032916844242123</v>
      </c>
    </row>
    <row r="50" spans="4:5" x14ac:dyDescent="0.3">
      <c r="D50" s="8">
        <f t="shared" si="0"/>
        <v>43</v>
      </c>
      <c r="E50" s="17" cm="1">
        <f t="array" ref="E50">_xll.OV_OPTION_VALUE($B$3,$B$11,$D50/365,$B$8,$B$4,$B$5,"C","E")</f>
        <v>1.4848070913639049</v>
      </c>
    </row>
    <row r="51" spans="4:5" x14ac:dyDescent="0.3">
      <c r="D51" s="8">
        <f t="shared" si="0"/>
        <v>42</v>
      </c>
      <c r="E51" s="17" cm="1">
        <f t="array" ref="E51">_xll.OV_OPTION_VALUE($B$3,$B$11,$D51/365,$B$8,$B$4,$B$5,"C","E")</f>
        <v>1.4661361134380506</v>
      </c>
    </row>
    <row r="52" spans="4:5" x14ac:dyDescent="0.3">
      <c r="D52" s="8">
        <f t="shared" si="0"/>
        <v>41</v>
      </c>
      <c r="E52" s="17" cm="1">
        <f t="array" ref="E52">_xll.OV_OPTION_VALUE($B$3,$B$11,$D52/365,$B$8,$B$4,$B$5,"C","E")</f>
        <v>1.4472720875152199</v>
      </c>
    </row>
    <row r="53" spans="4:5" x14ac:dyDescent="0.3">
      <c r="D53" s="8">
        <f t="shared" si="0"/>
        <v>40</v>
      </c>
      <c r="E53" s="17" cm="1">
        <f t="array" ref="E53">_xll.OV_OPTION_VALUE($B$3,$B$11,$D53/365,$B$8,$B$4,$B$5,"C","E")</f>
        <v>1.4282079418061038</v>
      </c>
    </row>
    <row r="54" spans="4:5" x14ac:dyDescent="0.3">
      <c r="D54" s="8">
        <f t="shared" si="0"/>
        <v>39</v>
      </c>
      <c r="E54" s="17" cm="1">
        <f t="array" ref="E54">_xll.OV_OPTION_VALUE($B$3,$B$11,$D54/365,$B$8,$B$4,$B$5,"C","E")</f>
        <v>1.4089361598771362</v>
      </c>
    </row>
    <row r="55" spans="4:5" x14ac:dyDescent="0.3">
      <c r="D55" s="8">
        <f t="shared" si="0"/>
        <v>38</v>
      </c>
      <c r="E55" s="17" cm="1">
        <f t="array" ref="E55">_xll.OV_OPTION_VALUE($B$3,$B$11,$D55/365,$B$8,$B$4,$B$5,"C","E")</f>
        <v>1.3894487404840987</v>
      </c>
    </row>
    <row r="56" spans="4:5" x14ac:dyDescent="0.3">
      <c r="D56" s="8">
        <f t="shared" si="0"/>
        <v>37</v>
      </c>
      <c r="E56" s="17" cm="1">
        <f t="array" ref="E56">_xll.OV_OPTION_VALUE($B$3,$B$11,$D56/365,$B$8,$B$4,$B$5,"C","E")</f>
        <v>1.3697371526158264</v>
      </c>
    </row>
    <row r="57" spans="4:5" x14ac:dyDescent="0.3">
      <c r="D57" s="8">
        <f t="shared" si="0"/>
        <v>36</v>
      </c>
      <c r="E57" s="17" cm="1">
        <f t="array" ref="E57">_xll.OV_OPTION_VALUE($B$3,$B$11,$D57/365,$B$8,$B$4,$B$5,"C","E")</f>
        <v>1.3497922850311213</v>
      </c>
    </row>
    <row r="58" spans="4:5" x14ac:dyDescent="0.3">
      <c r="D58" s="8">
        <f t="shared" si="0"/>
        <v>35</v>
      </c>
      <c r="E58" s="17" cm="1">
        <f t="array" ref="E58">_xll.OV_OPTION_VALUE($B$3,$B$11,$D58/365,$B$8,$B$4,$B$5,"C","E")</f>
        <v>1.3296043894414886</v>
      </c>
    </row>
    <row r="59" spans="4:5" x14ac:dyDescent="0.3">
      <c r="D59" s="8">
        <f t="shared" si="0"/>
        <v>34</v>
      </c>
      <c r="E59" s="17" cm="1">
        <f t="array" ref="E59">_xll.OV_OPTION_VALUE($B$3,$B$11,$D59/365,$B$8,$B$4,$B$5,"C","E")</f>
        <v>1.309163016332743</v>
      </c>
    </row>
    <row r="60" spans="4:5" x14ac:dyDescent="0.3">
      <c r="D60" s="8">
        <f t="shared" si="0"/>
        <v>33</v>
      </c>
      <c r="E60" s="17" cm="1">
        <f t="array" ref="E60">_xll.OV_OPTION_VALUE($B$3,$B$11,$D60/365,$B$8,$B$4,$B$5,"C","E")</f>
        <v>1.2884569422260945</v>
      </c>
    </row>
    <row r="61" spans="4:5" x14ac:dyDescent="0.3">
      <c r="D61" s="8">
        <f t="shared" si="0"/>
        <v>32</v>
      </c>
      <c r="E61" s="17" cm="1">
        <f t="array" ref="E61">_xll.OV_OPTION_VALUE($B$3,$B$11,$D61/365,$B$8,$B$4,$B$5,"C","E")</f>
        <v>1.2674740869392771</v>
      </c>
    </row>
    <row r="62" spans="4:5" x14ac:dyDescent="0.3">
      <c r="D62" s="8">
        <f t="shared" si="0"/>
        <v>31</v>
      </c>
      <c r="E62" s="17" cm="1">
        <f t="array" ref="E62">_xll.OV_OPTION_VALUE($B$3,$B$11,$D62/365,$B$8,$B$4,$B$5,"C","E")</f>
        <v>1.2462014191151027</v>
      </c>
    </row>
    <row r="63" spans="4:5" x14ac:dyDescent="0.3">
      <c r="D63" s="8">
        <f t="shared" si="0"/>
        <v>30</v>
      </c>
      <c r="E63" s="17" cm="1">
        <f t="array" ref="E63">_xll.OV_OPTION_VALUE($B$3,$B$11,$D63/365,$B$8,$B$4,$B$5,"C","E")</f>
        <v>1.2246248479166475</v>
      </c>
    </row>
    <row r="64" spans="4:5" x14ac:dyDescent="0.3">
      <c r="D64" s="8">
        <f t="shared" si="0"/>
        <v>29</v>
      </c>
      <c r="E64" s="17" cm="1">
        <f t="array" ref="E64">_xll.OV_OPTION_VALUE($B$3,$B$11,$D64/365,$B$8,$B$4,$B$5,"C","E")</f>
        <v>1.2027290983303196</v>
      </c>
    </row>
    <row r="65" spans="4:5" x14ac:dyDescent="0.3">
      <c r="D65" s="8">
        <f t="shared" si="0"/>
        <v>28</v>
      </c>
      <c r="E65" s="17" cm="1">
        <f t="array" ref="E65">_xll.OV_OPTION_VALUE($B$3,$B$11,$D65/365,$B$8,$B$4,$B$5,"C","E")</f>
        <v>1.1804975669377917</v>
      </c>
    </row>
    <row r="66" spans="4:5" x14ac:dyDescent="0.3">
      <c r="D66" s="8">
        <f t="shared" si="0"/>
        <v>27</v>
      </c>
      <c r="E66" s="17" cm="1">
        <f t="array" ref="E66">_xll.OV_OPTION_VALUE($B$3,$B$11,$D66/365,$B$8,$B$4,$B$5,"C","E")</f>
        <v>1.1579121542827195</v>
      </c>
    </row>
    <row r="67" spans="4:5" x14ac:dyDescent="0.3">
      <c r="D67" s="8">
        <f t="shared" si="0"/>
        <v>26</v>
      </c>
      <c r="E67" s="17" cm="1">
        <f t="array" ref="E67">_xll.OV_OPTION_VALUE($B$3,$B$11,$D67/365,$B$8,$B$4,$B$5,"C","E")</f>
        <v>1.1349530690147631</v>
      </c>
    </row>
    <row r="68" spans="4:5" x14ac:dyDescent="0.3">
      <c r="D68" s="8">
        <f t="shared" si="0"/>
        <v>25</v>
      </c>
      <c r="E68" s="17" cm="1">
        <f t="array" ref="E68">_xll.OV_OPTION_VALUE($B$3,$B$11,$D68/365,$B$8,$B$4,$B$5,"C","E")</f>
        <v>1.1115985977771281</v>
      </c>
    </row>
    <row r="69" spans="4:5" x14ac:dyDescent="0.3">
      <c r="D69" s="8">
        <f t="shared" ref="D69:D93" si="1">D68-1</f>
        <v>24</v>
      </c>
      <c r="E69" s="17" cm="1">
        <f t="array" ref="E69">_xll.OV_OPTION_VALUE($B$3,$B$11,$D69/365,$B$8,$B$4,$B$5,"C","E")</f>
        <v>1.0878248332155742</v>
      </c>
    </row>
    <row r="70" spans="4:5" x14ac:dyDescent="0.3">
      <c r="D70" s="8">
        <f t="shared" si="1"/>
        <v>23</v>
      </c>
      <c r="E70" s="17" cm="1">
        <f t="array" ref="E70">_xll.OV_OPTION_VALUE($B$3,$B$11,$D70/365,$B$8,$B$4,$B$5,"C","E")</f>
        <v>1.0636053503993992</v>
      </c>
    </row>
    <row r="71" spans="4:5" x14ac:dyDescent="0.3">
      <c r="D71" s="8">
        <f t="shared" si="1"/>
        <v>22</v>
      </c>
      <c r="E71" s="17" cm="1">
        <f t="array" ref="E71">_xll.OV_OPTION_VALUE($B$3,$B$11,$D71/365,$B$8,$B$4,$B$5,"C","E")</f>
        <v>1.0389108191648653</v>
      </c>
    </row>
    <row r="72" spans="4:5" x14ac:dyDescent="0.3">
      <c r="D72" s="8">
        <f t="shared" si="1"/>
        <v>21</v>
      </c>
      <c r="E72" s="17" cm="1">
        <f t="array" ref="E72">_xll.OV_OPTION_VALUE($B$3,$B$11,$D72/365,$B$8,$B$4,$B$5,"C","E")</f>
        <v>1.013708536154585</v>
      </c>
    </row>
    <row r="73" spans="4:5" x14ac:dyDescent="0.3">
      <c r="D73" s="8">
        <f t="shared" si="1"/>
        <v>20</v>
      </c>
      <c r="E73" s="17" cm="1">
        <f t="array" ref="E73">_xll.OV_OPTION_VALUE($B$3,$B$11,$D73/365,$B$8,$B$4,$B$5,"C","E")</f>
        <v>0.9879618552317595</v>
      </c>
    </row>
    <row r="74" spans="4:5" x14ac:dyDescent="0.3">
      <c r="D74" s="8">
        <f t="shared" si="1"/>
        <v>19</v>
      </c>
      <c r="E74" s="17" cm="1">
        <f t="array" ref="E74">_xll.OV_OPTION_VALUE($B$3,$B$11,$D74/365,$B$8,$B$4,$B$5,"C","E")</f>
        <v>0.96162948791827318</v>
      </c>
    </row>
    <row r="75" spans="4:5" x14ac:dyDescent="0.3">
      <c r="D75" s="8">
        <f t="shared" si="1"/>
        <v>18</v>
      </c>
      <c r="E75" s="17" cm="1">
        <f t="array" ref="E75">_xll.OV_OPTION_VALUE($B$3,$B$11,$D75/365,$B$8,$B$4,$B$5,"C","E")</f>
        <v>0.93466463565479074</v>
      </c>
    </row>
    <row r="76" spans="4:5" x14ac:dyDescent="0.3">
      <c r="D76" s="8">
        <f t="shared" si="1"/>
        <v>17</v>
      </c>
      <c r="E76" s="17" cm="1">
        <f t="array" ref="E76">_xll.OV_OPTION_VALUE($B$3,$B$11,$D76/365,$B$8,$B$4,$B$5,"C","E")</f>
        <v>0.90701390165549611</v>
      </c>
    </row>
    <row r="77" spans="4:5" x14ac:dyDescent="0.3">
      <c r="D77" s="8">
        <f t="shared" si="1"/>
        <v>16</v>
      </c>
      <c r="E77" s="17" cm="1">
        <f t="array" ref="E77">_xll.OV_OPTION_VALUE($B$3,$B$11,$D77/365,$B$8,$B$4,$B$5,"C","E")</f>
        <v>0.87861590980737247</v>
      </c>
    </row>
    <row r="78" spans="4:5" x14ac:dyDescent="0.3">
      <c r="D78" s="8">
        <f t="shared" si="1"/>
        <v>15</v>
      </c>
      <c r="E78" s="17" cm="1">
        <f t="array" ref="E78">_xll.OV_OPTION_VALUE($B$3,$B$11,$D78/365,$B$8,$B$4,$B$5,"C","E")</f>
        <v>0.84939952802663399</v>
      </c>
    </row>
    <row r="79" spans="4:5" x14ac:dyDescent="0.3">
      <c r="D79" s="8">
        <f t="shared" si="1"/>
        <v>14</v>
      </c>
      <c r="E79" s="17" cm="1">
        <f t="array" ref="E79">_xll.OV_OPTION_VALUE($B$3,$B$11,$D79/365,$B$8,$B$4,$B$5,"C","E")</f>
        <v>0.81928154811773979</v>
      </c>
    </row>
    <row r="80" spans="4:5" x14ac:dyDescent="0.3">
      <c r="D80" s="8">
        <f t="shared" si="1"/>
        <v>13</v>
      </c>
      <c r="E80" s="17" cm="1">
        <f t="array" ref="E80">_xll.OV_OPTION_VALUE($B$3,$B$11,$D80/365,$B$8,$B$4,$B$5,"C","E")</f>
        <v>0.7881636039517339</v>
      </c>
    </row>
    <row r="81" spans="4:5" x14ac:dyDescent="0.3">
      <c r="D81" s="8">
        <f t="shared" si="1"/>
        <v>12</v>
      </c>
      <c r="E81" s="17" cm="1">
        <f t="array" ref="E81">_xll.OV_OPTION_VALUE($B$3,$B$11,$D81/365,$B$8,$B$4,$B$5,"C","E")</f>
        <v>0.75592799803317234</v>
      </c>
    </row>
    <row r="82" spans="4:5" x14ac:dyDescent="0.3">
      <c r="D82" s="8">
        <f t="shared" si="1"/>
        <v>11</v>
      </c>
      <c r="E82" s="17" cm="1">
        <f t="array" ref="E82">_xll.OV_OPTION_VALUE($B$3,$B$11,$D82/365,$B$8,$B$4,$B$5,"C","E")</f>
        <v>0.72243192301613846</v>
      </c>
    </row>
    <row r="83" spans="4:5" x14ac:dyDescent="0.3">
      <c r="D83" s="8">
        <f t="shared" si="1"/>
        <v>10</v>
      </c>
      <c r="E83" s="17" cm="1">
        <f t="array" ref="E83">_xll.OV_OPTION_VALUE($B$3,$B$11,$D83/365,$B$8,$B$4,$B$5,"C","E")</f>
        <v>0.6874992522965826</v>
      </c>
    </row>
    <row r="84" spans="4:5" x14ac:dyDescent="0.3">
      <c r="D84" s="8">
        <f t="shared" si="1"/>
        <v>9</v>
      </c>
      <c r="E84" s="17" cm="1">
        <f t="array" ref="E84">_xll.OV_OPTION_VALUE($B$3,$B$11,$D84/365,$B$8,$B$4,$B$5,"C","E")</f>
        <v>0.65090851902300884</v>
      </c>
    </row>
    <row r="85" spans="4:5" x14ac:dyDescent="0.3">
      <c r="D85" s="8">
        <f t="shared" si="1"/>
        <v>8</v>
      </c>
      <c r="E85" s="17" cm="1">
        <f t="array" ref="E85">_xll.OV_OPTION_VALUE($B$3,$B$11,$D85/365,$B$8,$B$4,$B$5,"C","E")</f>
        <v>0.61237466772043092</v>
      </c>
    </row>
    <row r="86" spans="4:5" x14ac:dyDescent="0.3">
      <c r="D86" s="8">
        <f t="shared" si="1"/>
        <v>7</v>
      </c>
      <c r="E86" s="17" cm="1">
        <f t="array" ref="E86">_xll.OV_OPTION_VALUE($B$3,$B$11,$D86/365,$B$8,$B$4,$B$5,"C","E")</f>
        <v>0.57152011319717033</v>
      </c>
    </row>
    <row r="87" spans="4:5" x14ac:dyDescent="0.3">
      <c r="D87" s="8">
        <f t="shared" si="1"/>
        <v>6</v>
      </c>
      <c r="E87" s="17" cm="1">
        <f t="array" ref="E87">_xll.OV_OPTION_VALUE($B$3,$B$11,$D87/365,$B$8,$B$4,$B$5,"C","E")</f>
        <v>0.52782627806443116</v>
      </c>
    </row>
    <row r="88" spans="4:5" x14ac:dyDescent="0.3">
      <c r="D88" s="8">
        <f t="shared" si="1"/>
        <v>5</v>
      </c>
      <c r="E88" s="17" cm="1">
        <f t="array" ref="E88">_xll.OV_OPTION_VALUE($B$3,$B$11,$D88/365,$B$8,$B$4,$B$5,"C","E")</f>
        <v>0.48054660476759281</v>
      </c>
    </row>
    <row r="89" spans="4:5" x14ac:dyDescent="0.3">
      <c r="D89" s="8">
        <f t="shared" si="1"/>
        <v>4</v>
      </c>
      <c r="E89" s="17" cm="1">
        <f t="array" ref="E89">_xll.OV_OPTION_VALUE($B$3,$B$11,$D89/365,$B$8,$B$4,$B$5,"C","E")</f>
        <v>0.42853532208640743</v>
      </c>
    </row>
    <row r="90" spans="4:5" x14ac:dyDescent="0.3">
      <c r="D90" s="8">
        <f t="shared" si="1"/>
        <v>3</v>
      </c>
      <c r="E90" s="17" cm="1">
        <f t="array" ref="E90">_xll.OV_OPTION_VALUE($B$3,$B$11,$D90/365,$B$8,$B$4,$B$5,"C","E")</f>
        <v>0.36986373429709829</v>
      </c>
    </row>
    <row r="91" spans="4:5" x14ac:dyDescent="0.3">
      <c r="D91" s="8">
        <f t="shared" si="1"/>
        <v>2</v>
      </c>
      <c r="E91" s="17" cm="1">
        <f t="array" ref="E91">_xll.OV_OPTION_VALUE($B$3,$B$11,$D91/365,$B$8,$B$4,$B$5,"C","E")</f>
        <v>0.30077130595716639</v>
      </c>
    </row>
    <row r="92" spans="4:5" x14ac:dyDescent="0.3">
      <c r="D92" s="8">
        <f t="shared" si="1"/>
        <v>1</v>
      </c>
      <c r="E92" s="17" cm="1">
        <f t="array" ref="E92">_xll.OV_OPTION_VALUE($B$3,$B$11,$D92/365,$B$8,$B$4,$B$5,"C","E")</f>
        <v>0.21154979809426067</v>
      </c>
    </row>
    <row r="93" spans="4:5" x14ac:dyDescent="0.3">
      <c r="D93" s="8">
        <f t="shared" si="1"/>
        <v>0</v>
      </c>
      <c r="E93" s="17">
        <v>0</v>
      </c>
    </row>
  </sheetData>
  <mergeCells count="1">
    <mergeCell ref="A1:B1"/>
  </mergeCells>
  <printOptions horizontalCentered="1"/>
  <pageMargins left="0.75" right="0.75" top="1" bottom="1" header="0.5" footer="0.5"/>
  <pageSetup orientation="portrait" r:id="rId1"/>
  <headerFooter alignWithMargins="0">
    <oddHeader>&amp;L&amp;F&amp;R&amp;D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Risk measures</vt:lpstr>
      <vt:lpstr>Delta and gamma</vt:lpstr>
      <vt:lpstr>Vega</vt:lpstr>
      <vt:lpstr>Theta</vt:lpstr>
      <vt:lpstr>Time erosion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2020-01-30T11:37:17Z</cp:lastPrinted>
  <dcterms:created xsi:type="dcterms:W3CDTF">1998-03-11T21:05:55Z</dcterms:created>
  <dcterms:modified xsi:type="dcterms:W3CDTF">2024-01-06T16:01:22Z</dcterms:modified>
</cp:coreProperties>
</file>