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ach\6533\DER 06 Evaluating passive strategies\Slides\"/>
    </mc:Choice>
  </mc:AlternateContent>
  <xr:revisionPtr revIDLastSave="0" documentId="13_ncr:1_{091EE1E2-799A-451F-9E0D-5AC4ECD7AD3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ayoff structure in prospectus" sheetId="12" r:id="rId1"/>
    <sheet name="Identify components" sheetId="11" r:id="rId2"/>
    <sheet name="Replicating portfolio" sheetId="14" r:id="rId3"/>
    <sheet name="Valuation" sheetId="13" r:id="rId4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"C23J4DEE6M2GUKAR72LXLZAL"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1" l="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I24" i="11" s="1"/>
  <c r="J25" i="11"/>
  <c r="J26" i="11"/>
  <c r="J27" i="11"/>
  <c r="J28" i="11"/>
  <c r="J29" i="11"/>
  <c r="J30" i="11"/>
  <c r="J6" i="11"/>
  <c r="I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I28" i="11" s="1"/>
  <c r="M29" i="11"/>
  <c r="M30" i="11"/>
  <c r="M6" i="11"/>
  <c r="I12" i="11"/>
  <c r="I15" i="11"/>
  <c r="I19" i="11"/>
  <c r="I27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6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C29" i="13"/>
  <c r="E29" i="13" s="1"/>
  <c r="D24" i="13"/>
  <c r="C24" i="13" s="1"/>
  <c r="E24" i="13" s="1"/>
  <c r="B25" i="13"/>
  <c r="D25" i="13"/>
  <c r="C25" i="13" s="1"/>
  <c r="E25" i="13" s="1"/>
  <c r="B26" i="13"/>
  <c r="D26" i="13" s="1"/>
  <c r="C26" i="13" s="1"/>
  <c r="E26" i="13" s="1"/>
  <c r="D29" i="13"/>
  <c r="B30" i="13"/>
  <c r="D30" i="13" s="1"/>
  <c r="C30" i="13" s="1"/>
  <c r="E30" i="13" s="1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E24" i="12"/>
  <c r="E25" i="12" s="1"/>
  <c r="F24" i="12"/>
  <c r="J30" i="14"/>
  <c r="J29" i="14"/>
  <c r="J28" i="14"/>
  <c r="J27" i="14"/>
  <c r="J26" i="14"/>
  <c r="J25" i="14"/>
  <c r="D25" i="14"/>
  <c r="F25" i="14" s="1"/>
  <c r="H25" i="14" s="1"/>
  <c r="G25" i="14"/>
  <c r="M25" i="14" s="1"/>
  <c r="J24" i="14"/>
  <c r="G24" i="14"/>
  <c r="K24" i="14" s="1"/>
  <c r="F24" i="14"/>
  <c r="H24" i="14" s="1"/>
  <c r="E24" i="14"/>
  <c r="J23" i="14"/>
  <c r="G23" i="14"/>
  <c r="M23" i="14"/>
  <c r="F23" i="14"/>
  <c r="H23" i="14" s="1"/>
  <c r="E23" i="14"/>
  <c r="G22" i="14"/>
  <c r="M22" i="14" s="1"/>
  <c r="L22" i="14"/>
  <c r="J22" i="14"/>
  <c r="K22" i="14"/>
  <c r="F22" i="14"/>
  <c r="H22" i="14" s="1"/>
  <c r="E22" i="14"/>
  <c r="J21" i="14"/>
  <c r="G21" i="14"/>
  <c r="K21" i="14" s="1"/>
  <c r="F21" i="14"/>
  <c r="H21" i="14" s="1"/>
  <c r="E21" i="14"/>
  <c r="J20" i="14"/>
  <c r="H20" i="14"/>
  <c r="G20" i="14"/>
  <c r="M20" i="14" s="1"/>
  <c r="E20" i="14"/>
  <c r="J19" i="14"/>
  <c r="H19" i="14"/>
  <c r="G19" i="14"/>
  <c r="L19" i="14" s="1"/>
  <c r="E19" i="14"/>
  <c r="J18" i="14"/>
  <c r="G18" i="14"/>
  <c r="L18" i="14" s="1"/>
  <c r="J17" i="14"/>
  <c r="F17" i="14"/>
  <c r="H17" i="14" s="1"/>
  <c r="G17" i="14"/>
  <c r="L17" i="14" s="1"/>
  <c r="E17" i="14"/>
  <c r="G16" i="14"/>
  <c r="L16" i="14" s="1"/>
  <c r="J16" i="14"/>
  <c r="F16" i="14"/>
  <c r="H16" i="14"/>
  <c r="E16" i="14"/>
  <c r="J15" i="14"/>
  <c r="G15" i="14"/>
  <c r="K15" i="14" s="1"/>
  <c r="F15" i="14"/>
  <c r="H15" i="14" s="1"/>
  <c r="E15" i="14"/>
  <c r="J14" i="14"/>
  <c r="G14" i="14"/>
  <c r="M14" i="14" s="1"/>
  <c r="F14" i="14"/>
  <c r="H14" i="14"/>
  <c r="E14" i="14"/>
  <c r="J13" i="14"/>
  <c r="G13" i="14"/>
  <c r="K13" i="14" s="1"/>
  <c r="F13" i="14"/>
  <c r="H13" i="14"/>
  <c r="E13" i="14"/>
  <c r="J12" i="14"/>
  <c r="G12" i="14"/>
  <c r="L12" i="14" s="1"/>
  <c r="F12" i="14"/>
  <c r="H12" i="14" s="1"/>
  <c r="E12" i="14"/>
  <c r="J11" i="14"/>
  <c r="G11" i="14"/>
  <c r="K11" i="14" s="1"/>
  <c r="M11" i="14"/>
  <c r="F11" i="14"/>
  <c r="H11" i="14"/>
  <c r="E11" i="14"/>
  <c r="J10" i="14"/>
  <c r="G10" i="14"/>
  <c r="L10" i="14" s="1"/>
  <c r="M10" i="14"/>
  <c r="F10" i="14"/>
  <c r="H10" i="14" s="1"/>
  <c r="E10" i="14"/>
  <c r="J9" i="14"/>
  <c r="G9" i="14"/>
  <c r="L9" i="14" s="1"/>
  <c r="F9" i="14"/>
  <c r="H9" i="14" s="1"/>
  <c r="E9" i="14"/>
  <c r="J8" i="14"/>
  <c r="G8" i="14"/>
  <c r="M8" i="14" s="1"/>
  <c r="L8" i="14"/>
  <c r="F8" i="14"/>
  <c r="H8" i="14"/>
  <c r="E8" i="14"/>
  <c r="J7" i="14"/>
  <c r="G7" i="14"/>
  <c r="L7" i="14" s="1"/>
  <c r="M7" i="14"/>
  <c r="F7" i="14"/>
  <c r="H7" i="14" s="1"/>
  <c r="E7" i="14"/>
  <c r="J6" i="14"/>
  <c r="G6" i="14"/>
  <c r="L6" i="14" s="1"/>
  <c r="F6" i="14"/>
  <c r="H6" i="14"/>
  <c r="E6" i="14"/>
  <c r="M21" i="14"/>
  <c r="K14" i="14"/>
  <c r="K23" i="14"/>
  <c r="I23" i="14" s="1"/>
  <c r="L14" i="14"/>
  <c r="M17" i="14"/>
  <c r="K18" i="14"/>
  <c r="L23" i="14"/>
  <c r="M6" i="14"/>
  <c r="K8" i="14"/>
  <c r="K12" i="14"/>
  <c r="K16" i="14"/>
  <c r="L20" i="14"/>
  <c r="L24" i="14"/>
  <c r="B11" i="13"/>
  <c r="J7" i="13"/>
  <c r="G6" i="13"/>
  <c r="H6" i="13" s="1"/>
  <c r="I6" i="13" s="1"/>
  <c r="E6" i="13"/>
  <c r="B6" i="13"/>
  <c r="G5" i="13"/>
  <c r="H5" i="13" s="1"/>
  <c r="I5" i="13" s="1"/>
  <c r="E5" i="13"/>
  <c r="G4" i="13"/>
  <c r="H4" i="13"/>
  <c r="I4" i="13" s="1"/>
  <c r="E4" i="13"/>
  <c r="I7" i="11"/>
  <c r="I14" i="11"/>
  <c r="I16" i="11"/>
  <c r="I30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4" i="12"/>
  <c r="G23" i="12"/>
  <c r="D23" i="12"/>
  <c r="G22" i="12"/>
  <c r="D22" i="12"/>
  <c r="G21" i="12"/>
  <c r="D21" i="12"/>
  <c r="G20" i="12"/>
  <c r="D20" i="12"/>
  <c r="D19" i="12"/>
  <c r="D18" i="12"/>
  <c r="G16" i="12"/>
  <c r="D16" i="12"/>
  <c r="G15" i="12"/>
  <c r="D15" i="12"/>
  <c r="G14" i="12"/>
  <c r="D14" i="12"/>
  <c r="G13" i="12"/>
  <c r="D13" i="12"/>
  <c r="G12" i="12"/>
  <c r="D12" i="12"/>
  <c r="G11" i="12"/>
  <c r="D11" i="12"/>
  <c r="G10" i="12"/>
  <c r="D10" i="12"/>
  <c r="G9" i="12"/>
  <c r="D9" i="12"/>
  <c r="G8" i="12"/>
  <c r="D8" i="12"/>
  <c r="G7" i="12"/>
  <c r="D7" i="12"/>
  <c r="G6" i="12"/>
  <c r="D6" i="12"/>
  <c r="G5" i="12"/>
  <c r="D5" i="12"/>
  <c r="F23" i="11"/>
  <c r="F24" i="11"/>
  <c r="H24" i="11" s="1"/>
  <c r="F17" i="11"/>
  <c r="H17" i="11" s="1"/>
  <c r="F6" i="11"/>
  <c r="F7" i="11"/>
  <c r="F8" i="11"/>
  <c r="H8" i="11" s="1"/>
  <c r="F9" i="11"/>
  <c r="F10" i="11"/>
  <c r="F11" i="11"/>
  <c r="H11" i="11" s="1"/>
  <c r="F12" i="11"/>
  <c r="F13" i="11"/>
  <c r="H13" i="11" s="1"/>
  <c r="F14" i="11"/>
  <c r="E20" i="11"/>
  <c r="E21" i="11"/>
  <c r="E22" i="11"/>
  <c r="E23" i="11"/>
  <c r="E24" i="11"/>
  <c r="E19" i="11"/>
  <c r="D25" i="11"/>
  <c r="G25" i="11" s="1"/>
  <c r="E6" i="11"/>
  <c r="E7" i="11"/>
  <c r="E8" i="11"/>
  <c r="E9" i="11"/>
  <c r="E10" i="11"/>
  <c r="E11" i="11"/>
  <c r="E12" i="11"/>
  <c r="E13" i="11"/>
  <c r="E14" i="11"/>
  <c r="E15" i="11"/>
  <c r="E16" i="11"/>
  <c r="E17" i="11"/>
  <c r="F22" i="11"/>
  <c r="H22" i="11" s="1"/>
  <c r="F21" i="11"/>
  <c r="H21" i="11" s="1"/>
  <c r="F16" i="11"/>
  <c r="H16" i="11" s="1"/>
  <c r="F15" i="11"/>
  <c r="H15" i="11" s="1"/>
  <c r="G6" i="11"/>
  <c r="H7" i="11"/>
  <c r="H6" i="11"/>
  <c r="H23" i="11"/>
  <c r="H10" i="11"/>
  <c r="H9" i="11"/>
  <c r="H12" i="11"/>
  <c r="H20" i="11"/>
  <c r="H19" i="11"/>
  <c r="H14" i="11"/>
  <c r="J4" i="13"/>
  <c r="J5" i="13"/>
  <c r="J6" i="13"/>
  <c r="I8" i="11" l="1"/>
  <c r="I17" i="11"/>
  <c r="I16" i="14"/>
  <c r="E25" i="14"/>
  <c r="L13" i="14"/>
  <c r="I13" i="14" s="1"/>
  <c r="I22" i="14"/>
  <c r="M12" i="14"/>
  <c r="M13" i="14"/>
  <c r="I14" i="14"/>
  <c r="K19" i="14"/>
  <c r="I19" i="14" s="1"/>
  <c r="M18" i="14"/>
  <c r="L21" i="14"/>
  <c r="L25" i="14"/>
  <c r="K20" i="14"/>
  <c r="I20" i="14" s="1"/>
  <c r="K25" i="14"/>
  <c r="I25" i="14" s="1"/>
  <c r="M15" i="14"/>
  <c r="M24" i="14"/>
  <c r="I24" i="14"/>
  <c r="D26" i="14"/>
  <c r="I12" i="14"/>
  <c r="M19" i="14"/>
  <c r="M16" i="14"/>
  <c r="I13" i="11"/>
  <c r="I29" i="11"/>
  <c r="I26" i="11"/>
  <c r="I23" i="11"/>
  <c r="I22" i="11"/>
  <c r="I11" i="11"/>
  <c r="I21" i="11"/>
  <c r="I20" i="11"/>
  <c r="I10" i="11"/>
  <c r="I25" i="11"/>
  <c r="I9" i="11"/>
  <c r="I18" i="11"/>
  <c r="J8" i="13"/>
  <c r="I8" i="14"/>
  <c r="F25" i="12"/>
  <c r="E26" i="12"/>
  <c r="D25" i="12"/>
  <c r="G25" i="12"/>
  <c r="I6" i="14"/>
  <c r="I18" i="14"/>
  <c r="I21" i="14"/>
  <c r="I7" i="14"/>
  <c r="F25" i="11"/>
  <c r="H25" i="11" s="1"/>
  <c r="K10" i="14"/>
  <c r="I10" i="14" s="1"/>
  <c r="K6" i="14"/>
  <c r="K17" i="14"/>
  <c r="I17" i="14" s="1"/>
  <c r="B27" i="13"/>
  <c r="K9" i="14"/>
  <c r="D26" i="11"/>
  <c r="E25" i="11"/>
  <c r="L15" i="14"/>
  <c r="L11" i="14"/>
  <c r="I11" i="14" s="1"/>
  <c r="M9" i="14"/>
  <c r="B31" i="13"/>
  <c r="K7" i="14"/>
  <c r="D24" i="12"/>
  <c r="I9" i="14" l="1"/>
  <c r="F26" i="14"/>
  <c r="H26" i="14" s="1"/>
  <c r="E26" i="14"/>
  <c r="D27" i="14"/>
  <c r="G26" i="14"/>
  <c r="I15" i="14"/>
  <c r="D27" i="11"/>
  <c r="G26" i="11"/>
  <c r="E26" i="11"/>
  <c r="F26" i="11"/>
  <c r="H26" i="11" s="1"/>
  <c r="D27" i="13"/>
  <c r="C27" i="13" s="1"/>
  <c r="E27" i="13" s="1"/>
  <c r="B28" i="13"/>
  <c r="D28" i="13" s="1"/>
  <c r="C28" i="13" s="1"/>
  <c r="E28" i="13" s="1"/>
  <c r="F26" i="12"/>
  <c r="E27" i="12"/>
  <c r="G26" i="12"/>
  <c r="D26" i="12"/>
  <c r="D31" i="13"/>
  <c r="C31" i="13" s="1"/>
  <c r="E31" i="13" s="1"/>
  <c r="B32" i="13"/>
  <c r="J11" i="13"/>
  <c r="J10" i="13"/>
  <c r="M26" i="14" l="1"/>
  <c r="K26" i="14"/>
  <c r="L26" i="14"/>
  <c r="D28" i="14"/>
  <c r="G27" i="14"/>
  <c r="F27" i="14"/>
  <c r="H27" i="14" s="1"/>
  <c r="E27" i="14"/>
  <c r="F27" i="12"/>
  <c r="E28" i="12"/>
  <c r="G27" i="12"/>
  <c r="D27" i="12"/>
  <c r="D32" i="13"/>
  <c r="C32" i="13" s="1"/>
  <c r="E32" i="13" s="1"/>
  <c r="B33" i="13"/>
  <c r="D28" i="11"/>
  <c r="F27" i="11"/>
  <c r="H27" i="11" s="1"/>
  <c r="G27" i="11"/>
  <c r="E27" i="11"/>
  <c r="K27" i="14" l="1"/>
  <c r="M27" i="14"/>
  <c r="L27" i="14"/>
  <c r="I27" i="14" s="1"/>
  <c r="D29" i="14"/>
  <c r="E28" i="14"/>
  <c r="G28" i="14"/>
  <c r="F28" i="14"/>
  <c r="H28" i="14" s="1"/>
  <c r="I26" i="14"/>
  <c r="D29" i="11"/>
  <c r="G28" i="11"/>
  <c r="F28" i="11"/>
  <c r="H28" i="11" s="1"/>
  <c r="E28" i="11"/>
  <c r="D33" i="13"/>
  <c r="C33" i="13" s="1"/>
  <c r="E33" i="13" s="1"/>
  <c r="B34" i="13"/>
  <c r="D34" i="13" s="1"/>
  <c r="C34" i="13" s="1"/>
  <c r="E34" i="13" s="1"/>
  <c r="E29" i="12"/>
  <c r="D28" i="12"/>
  <c r="F28" i="12"/>
  <c r="G28" i="12"/>
  <c r="L28" i="14" l="1"/>
  <c r="K28" i="14"/>
  <c r="I28" i="14" s="1"/>
  <c r="M28" i="14"/>
  <c r="E29" i="14"/>
  <c r="D30" i="14"/>
  <c r="G29" i="14"/>
  <c r="F29" i="14"/>
  <c r="H29" i="14" s="1"/>
  <c r="G29" i="12"/>
  <c r="D29" i="12"/>
  <c r="F29" i="12"/>
  <c r="D30" i="11"/>
  <c r="F29" i="11"/>
  <c r="H29" i="11" s="1"/>
  <c r="E29" i="11"/>
  <c r="G29" i="11"/>
  <c r="E30" i="14" l="1"/>
  <c r="F30" i="14"/>
  <c r="H30" i="14" s="1"/>
  <c r="G30" i="14"/>
  <c r="M29" i="14"/>
  <c r="L29" i="14"/>
  <c r="K29" i="14"/>
  <c r="I29" i="14" s="1"/>
  <c r="F30" i="11"/>
  <c r="H30" i="11" s="1"/>
  <c r="G30" i="11"/>
  <c r="E30" i="11"/>
  <c r="M30" i="14" l="1"/>
  <c r="L30" i="14"/>
  <c r="K30" i="14"/>
  <c r="I3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Bob</author>
  </authors>
  <commentList>
    <comment ref="D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Index level on pricing date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Bob</author>
  </authors>
  <commentList>
    <comment ref="E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Index level on pricing date
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Work in 100 increments.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Bob</author>
  </authors>
  <commentList>
    <comment ref="E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Index level on pricing date
</t>
        </r>
      </text>
    </comment>
    <comment ref="G1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Work in 100 increments.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E Whaley</author>
  </authors>
  <commentList>
    <comment ref="A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Robert E Whaley:</t>
        </r>
        <r>
          <rPr>
            <sz val="9"/>
            <color indexed="81"/>
            <rFont val="Tahoma"/>
            <family val="2"/>
          </rPr>
          <t xml:space="preserve">
Linear regression results estimated from implied volatilities of S&amp;P 500 index options.</t>
        </r>
      </text>
    </comment>
  </commentList>
</comments>
</file>

<file path=xl/sharedStrings.xml><?xml version="1.0" encoding="utf-8"?>
<sst xmlns="http://schemas.openxmlformats.org/spreadsheetml/2006/main" count="146" uniqueCount="76">
  <si>
    <t>(R)eturn/(P)rice appreciation</t>
  </si>
  <si>
    <t>Underlying index/stock:</t>
  </si>
  <si>
    <t>Market parameters</t>
  </si>
  <si>
    <t>P</t>
  </si>
  <si>
    <t>Note description</t>
  </si>
  <si>
    <t>Cap on index</t>
  </si>
  <si>
    <t>Upside leverage factor</t>
  </si>
  <si>
    <t xml:space="preserve">Buffered amount </t>
  </si>
  <si>
    <t>Downside leverage factor</t>
  </si>
  <si>
    <t>return</t>
  </si>
  <si>
    <t>level</t>
  </si>
  <si>
    <t>Total</t>
  </si>
  <si>
    <t>Terminal</t>
  </si>
  <si>
    <t>value of</t>
  </si>
  <si>
    <t>note</t>
  </si>
  <si>
    <t>on note</t>
  </si>
  <si>
    <t>Value of buffered return enhanced note</t>
  </si>
  <si>
    <t xml:space="preserve">Exercise </t>
  </si>
  <si>
    <t>No. of</t>
  </si>
  <si>
    <t>options</t>
  </si>
  <si>
    <t>price</t>
  </si>
  <si>
    <t>value</t>
  </si>
  <si>
    <t>Buy ATM calls.</t>
  </si>
  <si>
    <t>Sell OTM calls.</t>
  </si>
  <si>
    <t>Sell OTM puts.</t>
  </si>
  <si>
    <t>Buy risk-free bonds</t>
  </si>
  <si>
    <t>Maximum return</t>
  </si>
  <si>
    <t>Margin</t>
  </si>
  <si>
    <t>Margin (%)</t>
  </si>
  <si>
    <t>Hypothetical</t>
  </si>
  <si>
    <t xml:space="preserve">final </t>
  </si>
  <si>
    <t>reference</t>
  </si>
  <si>
    <t>Normalized</t>
  </si>
  <si>
    <t>index</t>
  </si>
  <si>
    <t>portfolio</t>
  </si>
  <si>
    <t>Replicating</t>
  </si>
  <si>
    <t>Buffered return enhanced note payoff structure</t>
  </si>
  <si>
    <t>Identify replicating portfolio for buffered return enhanced note</t>
  </si>
  <si>
    <t>Buffered return enhanced note valuation</t>
  </si>
  <si>
    <t>Volatility</t>
  </si>
  <si>
    <t>Moneyness</t>
  </si>
  <si>
    <t>C/P</t>
  </si>
  <si>
    <t>C</t>
  </si>
  <si>
    <t>Trade date</t>
  </si>
  <si>
    <t>Final valuation date</t>
  </si>
  <si>
    <t>Implied volatility function</t>
  </si>
  <si>
    <t>Intercept</t>
  </si>
  <si>
    <t>Slope</t>
  </si>
  <si>
    <t>Buy</t>
  </si>
  <si>
    <t>T-bills</t>
  </si>
  <si>
    <t xml:space="preserve">Buy </t>
  </si>
  <si>
    <t>ATM calls</t>
  </si>
  <si>
    <t>Sell</t>
  </si>
  <si>
    <t>OTM calls</t>
  </si>
  <si>
    <t>OTM puts</t>
  </si>
  <si>
    <t>One-year T-bill  rate</t>
  </si>
  <si>
    <t>Implied volatility function for one-year S&amp;P 500 options.</t>
  </si>
  <si>
    <t>volatility</t>
  </si>
  <si>
    <t xml:space="preserve">Moneyness   </t>
  </si>
  <si>
    <t>At-the-money</t>
  </si>
  <si>
    <t>OTM puts/ITM calls</t>
  </si>
  <si>
    <t>OTM calls/ITM puts</t>
  </si>
  <si>
    <t>Type</t>
  </si>
  <si>
    <t>Actual</t>
  </si>
  <si>
    <t>implied</t>
  </si>
  <si>
    <t>Smoothed</t>
  </si>
  <si>
    <r>
      <t>Principal (</t>
    </r>
    <r>
      <rPr>
        <i/>
        <sz val="11"/>
        <rFont val="Book Antiqua"/>
        <family val="1"/>
      </rPr>
      <t>S</t>
    </r>
    <r>
      <rPr>
        <sz val="11"/>
        <rFont val="Book Antiqua"/>
        <family val="1"/>
      </rPr>
      <t>)</t>
    </r>
  </si>
  <si>
    <r>
      <t>Years to expiration (</t>
    </r>
    <r>
      <rPr>
        <i/>
        <sz val="11"/>
        <rFont val="Book Antiqua"/>
        <family val="1"/>
      </rPr>
      <t>T</t>
    </r>
    <r>
      <rPr>
        <sz val="11"/>
        <rFont val="Book Antiqua"/>
        <family val="1"/>
      </rPr>
      <t>)</t>
    </r>
  </si>
  <si>
    <r>
      <t>Dividend yield (</t>
    </r>
    <r>
      <rPr>
        <i/>
        <sz val="11"/>
        <rFont val="Book Antiqua"/>
        <family val="1"/>
      </rPr>
      <t>d</t>
    </r>
    <r>
      <rPr>
        <sz val="11"/>
        <rFont val="Book Antiqua"/>
        <family val="1"/>
      </rPr>
      <t>)</t>
    </r>
  </si>
  <si>
    <r>
      <t>Volatility  (</t>
    </r>
    <r>
      <rPr>
        <i/>
        <sz val="11"/>
        <rFont val="Book Antiqua"/>
        <family val="1"/>
      </rPr>
      <t>s</t>
    </r>
    <r>
      <rPr>
        <sz val="11"/>
        <rFont val="Book Antiqua"/>
        <family val="1"/>
      </rPr>
      <t xml:space="preserve">) </t>
    </r>
  </si>
  <si>
    <r>
      <t>Interest rate (</t>
    </r>
    <r>
      <rPr>
        <i/>
        <sz val="11"/>
        <rFont val="Book Antiqua"/>
        <family val="1"/>
      </rPr>
      <t>r</t>
    </r>
    <r>
      <rPr>
        <sz val="11"/>
        <rFont val="Book Antiqua"/>
        <family val="1"/>
      </rPr>
      <t>)</t>
    </r>
  </si>
  <si>
    <t>calls</t>
  </si>
  <si>
    <t>put</t>
  </si>
  <si>
    <r>
      <rPr>
        <i/>
        <sz val="11"/>
        <rFont val="Book Antiqua"/>
        <family val="1"/>
      </rPr>
      <t>X/S</t>
    </r>
    <r>
      <rPr>
        <sz val="11"/>
        <rFont val="Book Antiqua"/>
        <family val="1"/>
      </rPr>
      <t>-1</t>
    </r>
  </si>
  <si>
    <t>Trade</t>
  </si>
  <si>
    <t>Normalize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</si>
</sst>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0.0000"/>
    <numFmt numFmtId="166" formatCode="#,##0.000_);\(#,##0.000\)"/>
    <numFmt numFmtId="167" formatCode="#,##0.000"/>
    <numFmt numFmtId="168" formatCode="#,##0.0000"/>
    <numFmt numFmtId="169" formatCode="0.00000"/>
    <numFmt numFmtId="170" formatCode="yyyymmdd"/>
  </numFmts>
  <fonts count="12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sz val="11"/>
      <name val="Book Antiqua"/>
      <family val="1"/>
    </font>
    <font>
      <i/>
      <sz val="11"/>
      <name val="Book Antiqua"/>
      <family val="1"/>
    </font>
    <font>
      <sz val="12"/>
      <name val="Arial"/>
      <family val="2"/>
    </font>
    <font>
      <sz val="12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0" fontId="2" fillId="0" borderId="0" xfId="2" applyNumberFormat="1" applyFont="1"/>
    <xf numFmtId="164" fontId="2" fillId="0" borderId="0" xfId="2" applyNumberFormat="1" applyFont="1" applyAlignment="1">
      <alignment horizontal="center"/>
    </xf>
    <xf numFmtId="164" fontId="2" fillId="0" borderId="0" xfId="2" applyNumberFormat="1" applyFont="1"/>
    <xf numFmtId="0" fontId="6" fillId="0" borderId="0" xfId="0" applyFont="1"/>
    <xf numFmtId="0" fontId="7" fillId="0" borderId="0" xfId="0" applyFont="1"/>
    <xf numFmtId="4" fontId="6" fillId="0" borderId="0" xfId="0" applyNumberFormat="1" applyFont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1" fontId="6" fillId="0" borderId="0" xfId="2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6" fillId="0" borderId="0" xfId="2" applyNumberFormat="1" applyFont="1" applyAlignment="1">
      <alignment horizontal="center"/>
    </xf>
    <xf numFmtId="10" fontId="6" fillId="0" borderId="0" xfId="2" applyNumberFormat="1" applyFont="1"/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11" xfId="0" applyFont="1" applyBorder="1"/>
    <xf numFmtId="0" fontId="6" fillId="0" borderId="1" xfId="0" applyFont="1" applyBorder="1"/>
    <xf numFmtId="10" fontId="6" fillId="0" borderId="1" xfId="2" applyNumberFormat="1" applyFont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0" xfId="2" applyNumberFormat="1" applyFont="1" applyAlignment="1">
      <alignment horizontal="center"/>
    </xf>
    <xf numFmtId="2" fontId="6" fillId="0" borderId="0" xfId="2" applyNumberFormat="1" applyFont="1" applyFill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2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2" fontId="6" fillId="5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165" fontId="6" fillId="0" borderId="0" xfId="0" applyNumberFormat="1" applyFont="1" applyAlignment="1">
      <alignment horizontal="center"/>
    </xf>
    <xf numFmtId="170" fontId="6" fillId="0" borderId="0" xfId="2" applyNumberFormat="1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165" fontId="6" fillId="0" borderId="0" xfId="0" applyNumberFormat="1" applyFont="1"/>
    <xf numFmtId="164" fontId="6" fillId="0" borderId="0" xfId="2" applyNumberFormat="1" applyFont="1"/>
    <xf numFmtId="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0" xfId="0" applyNumberFormat="1" applyFont="1" applyFill="1" applyBorder="1" applyAlignment="1">
      <alignment horizontal="center"/>
    </xf>
    <xf numFmtId="0" fontId="6" fillId="5" borderId="6" xfId="0" applyFont="1" applyFill="1" applyBorder="1"/>
    <xf numFmtId="1" fontId="6" fillId="5" borderId="0" xfId="0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/>
    </xf>
    <xf numFmtId="168" fontId="6" fillId="5" borderId="0" xfId="0" applyNumberFormat="1" applyFont="1" applyFill="1" applyBorder="1" applyAlignment="1">
      <alignment horizontal="center"/>
    </xf>
    <xf numFmtId="166" fontId="6" fillId="5" borderId="7" xfId="1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/>
    </xf>
    <xf numFmtId="166" fontId="6" fillId="5" borderId="9" xfId="1" applyNumberFormat="1" applyFont="1" applyFill="1" applyBorder="1" applyAlignment="1">
      <alignment horizontal="center"/>
    </xf>
    <xf numFmtId="166" fontId="6" fillId="5" borderId="7" xfId="0" applyNumberFormat="1" applyFont="1" applyFill="1" applyBorder="1" applyAlignment="1">
      <alignment horizontal="center"/>
    </xf>
    <xf numFmtId="0" fontId="7" fillId="5" borderId="6" xfId="0" applyFont="1" applyFill="1" applyBorder="1"/>
    <xf numFmtId="0" fontId="7" fillId="5" borderId="0" xfId="0" applyFont="1" applyFill="1" applyBorder="1"/>
    <xf numFmtId="0" fontId="7" fillId="5" borderId="7" xfId="0" applyFont="1" applyFill="1" applyBorder="1"/>
    <xf numFmtId="167" fontId="6" fillId="5" borderId="7" xfId="0" applyNumberFormat="1" applyFont="1" applyFill="1" applyBorder="1" applyAlignment="1">
      <alignment horizontal="center"/>
    </xf>
    <xf numFmtId="0" fontId="6" fillId="5" borderId="8" xfId="0" applyFont="1" applyFill="1" applyBorder="1"/>
    <xf numFmtId="0" fontId="7" fillId="5" borderId="1" xfId="0" applyFont="1" applyFill="1" applyBorder="1"/>
    <xf numFmtId="10" fontId="6" fillId="5" borderId="9" xfId="2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2" xfId="2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 applyAlignment="1">
      <alignment horizontal="left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Index return</c:v>
          </c:tx>
          <c:marker>
            <c:symbol val="none"/>
          </c:marker>
          <c:xVal>
            <c:numRef>
              <c:f>'Payoff structure in prospectus'!$E$5:$E$29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xVal>
          <c:yVal>
            <c:numRef>
              <c:f>'Payoff structure in prospectus'!$F$5:$F$29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D6-4184-B2D0-6D7CA9695359}"/>
            </c:ext>
          </c:extLst>
        </c:ser>
        <c:ser>
          <c:idx val="1"/>
          <c:order val="1"/>
          <c:tx>
            <c:v>Notes return</c:v>
          </c:tx>
          <c:marker>
            <c:symbol val="none"/>
          </c:marker>
          <c:xVal>
            <c:numRef>
              <c:f>'Payoff structure in prospectus'!$E$5:$E$29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xVal>
          <c:yVal>
            <c:numRef>
              <c:f>'Payoff structure in prospectus'!$G$5:$G$29</c:f>
              <c:numCache>
                <c:formatCode>0.00%</c:formatCode>
                <c:ptCount val="25"/>
                <c:pt idx="0">
                  <c:v>0.1074</c:v>
                </c:pt>
                <c:pt idx="1">
                  <c:v>0.1074</c:v>
                </c:pt>
                <c:pt idx="2">
                  <c:v>0.1074</c:v>
                </c:pt>
                <c:pt idx="3">
                  <c:v>0.1074</c:v>
                </c:pt>
                <c:pt idx="4">
                  <c:v>0.1074</c:v>
                </c:pt>
                <c:pt idx="5">
                  <c:v>0.1074</c:v>
                </c:pt>
                <c:pt idx="6">
                  <c:v>0.1074</c:v>
                </c:pt>
                <c:pt idx="7">
                  <c:v>0.1074</c:v>
                </c:pt>
                <c:pt idx="8">
                  <c:v>0.1074</c:v>
                </c:pt>
                <c:pt idx="9">
                  <c:v>0.1</c:v>
                </c:pt>
                <c:pt idx="10">
                  <c:v>0.05</c:v>
                </c:pt>
                <c:pt idx="11">
                  <c:v>0.02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-0.11111100000000002</c:v>
                </c:pt>
                <c:pt idx="17">
                  <c:v>-0.222222</c:v>
                </c:pt>
                <c:pt idx="18">
                  <c:v>-0.33333300000000005</c:v>
                </c:pt>
                <c:pt idx="19">
                  <c:v>-0.44444400000000006</c:v>
                </c:pt>
                <c:pt idx="20">
                  <c:v>-0.55555500000000002</c:v>
                </c:pt>
                <c:pt idx="21">
                  <c:v>-0.66666599999999998</c:v>
                </c:pt>
                <c:pt idx="22">
                  <c:v>-0.77777699999999994</c:v>
                </c:pt>
                <c:pt idx="23">
                  <c:v>-0.88888800000000001</c:v>
                </c:pt>
                <c:pt idx="24">
                  <c:v>-0.99999899999999997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D6-4184-B2D0-6D7CA969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955704"/>
        <c:axId val="546109768"/>
      </c:scatterChart>
      <c:valAx>
        <c:axId val="554955704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 performance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46109768"/>
        <c:crossesAt val="-1"/>
        <c:crossBetween val="midCat"/>
      </c:valAx>
      <c:valAx>
        <c:axId val="546109768"/>
        <c:scaling>
          <c:orientation val="minMax"/>
          <c:max val="1"/>
          <c:min val="-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return on note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54955704"/>
        <c:crossesAt val="-1"/>
        <c:crossBetween val="midCat"/>
        <c:majorUnit val="0.25"/>
      </c:valAx>
      <c:spPr>
        <a:ln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Book Antiqua" panose="02040602050305030304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Note</c:v>
          </c:tx>
          <c:spPr>
            <a:ln w="19050"/>
          </c:spPr>
          <c:marker>
            <c:symbol val="none"/>
          </c:marker>
          <c:xVal>
            <c:numRef>
              <c:f>'Identify components'!$D$6:$D$30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xVal>
          <c:yVal>
            <c:numRef>
              <c:f>'Identify components'!$H$6:$H$30</c:f>
              <c:numCache>
                <c:formatCode>0.00</c:formatCode>
                <c:ptCount val="25"/>
                <c:pt idx="0">
                  <c:v>110.74</c:v>
                </c:pt>
                <c:pt idx="1">
                  <c:v>110.74</c:v>
                </c:pt>
                <c:pt idx="2">
                  <c:v>110.74</c:v>
                </c:pt>
                <c:pt idx="3">
                  <c:v>110.74</c:v>
                </c:pt>
                <c:pt idx="4">
                  <c:v>110.74</c:v>
                </c:pt>
                <c:pt idx="5">
                  <c:v>110.74</c:v>
                </c:pt>
                <c:pt idx="6">
                  <c:v>110.74</c:v>
                </c:pt>
                <c:pt idx="7">
                  <c:v>110.74</c:v>
                </c:pt>
                <c:pt idx="8">
                  <c:v>110.74</c:v>
                </c:pt>
                <c:pt idx="9">
                  <c:v>110.00000000000001</c:v>
                </c:pt>
                <c:pt idx="10">
                  <c:v>105</c:v>
                </c:pt>
                <c:pt idx="11">
                  <c:v>102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88.888900000000007</c:v>
                </c:pt>
                <c:pt idx="17">
                  <c:v>77.777799999999999</c:v>
                </c:pt>
                <c:pt idx="18">
                  <c:v>66.666699999999992</c:v>
                </c:pt>
                <c:pt idx="19">
                  <c:v>55.555599999999991</c:v>
                </c:pt>
                <c:pt idx="20">
                  <c:v>44.444499999999998</c:v>
                </c:pt>
                <c:pt idx="21">
                  <c:v>33.333400000000005</c:v>
                </c:pt>
                <c:pt idx="22">
                  <c:v>22.222300000000004</c:v>
                </c:pt>
                <c:pt idx="23">
                  <c:v>11.111199999999998</c:v>
                </c:pt>
                <c:pt idx="24">
                  <c:v>1.0000000000287557E-4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8-4516-BCFF-D43275CA0A00}"/>
            </c:ext>
          </c:extLst>
        </c:ser>
        <c:ser>
          <c:idx val="0"/>
          <c:order val="1"/>
          <c:tx>
            <c:v>Replicating portfolio</c:v>
          </c:tx>
          <c:marker>
            <c:symbol val="none"/>
          </c:marker>
          <c:xVal>
            <c:numRef>
              <c:f>'Identify components'!$D$6:$D$30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xVal>
          <c:yVal>
            <c:numRef>
              <c:f>'Identify components'!$I$6:$I$30</c:f>
              <c:numCache>
                <c:formatCode>0.00</c:formatCode>
                <c:ptCount val="25"/>
                <c:pt idx="0">
                  <c:v>110.74000000000001</c:v>
                </c:pt>
                <c:pt idx="1">
                  <c:v>110.74000000000001</c:v>
                </c:pt>
                <c:pt idx="2">
                  <c:v>110.74000000000001</c:v>
                </c:pt>
                <c:pt idx="3">
                  <c:v>110.74000000000001</c:v>
                </c:pt>
                <c:pt idx="4">
                  <c:v>110.74000000000001</c:v>
                </c:pt>
                <c:pt idx="5">
                  <c:v>110.74000000000001</c:v>
                </c:pt>
                <c:pt idx="6">
                  <c:v>110.74000000000001</c:v>
                </c:pt>
                <c:pt idx="7">
                  <c:v>110.74000000000001</c:v>
                </c:pt>
                <c:pt idx="8">
                  <c:v>110.74000000000001</c:v>
                </c:pt>
                <c:pt idx="9">
                  <c:v>110</c:v>
                </c:pt>
                <c:pt idx="10">
                  <c:v>104.99999999999997</c:v>
                </c:pt>
                <c:pt idx="11">
                  <c:v>102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88.888999999999996</c:v>
                </c:pt>
                <c:pt idx="17">
                  <c:v>77.777999999999992</c:v>
                </c:pt>
                <c:pt idx="18">
                  <c:v>66.667000000000002</c:v>
                </c:pt>
                <c:pt idx="19">
                  <c:v>55.555999999999997</c:v>
                </c:pt>
                <c:pt idx="20">
                  <c:v>44.445</c:v>
                </c:pt>
                <c:pt idx="21">
                  <c:v>33.334000000000003</c:v>
                </c:pt>
                <c:pt idx="22">
                  <c:v>22.222999999999999</c:v>
                </c:pt>
                <c:pt idx="23">
                  <c:v>11.112000000000023</c:v>
                </c:pt>
                <c:pt idx="24">
                  <c:v>1.0000000000189857E-3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D8-4516-BCFF-D43275CA0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111336"/>
        <c:axId val="98499960"/>
      </c:scatterChart>
      <c:valAx>
        <c:axId val="546111336"/>
        <c:scaling>
          <c:orientation val="minMax"/>
          <c:max val="1"/>
          <c:min val="-1"/>
        </c:scaling>
        <c:delete val="0"/>
        <c:axPos val="b"/>
        <c:numFmt formatCode="0%" sourceLinked="0"/>
        <c:majorTickMark val="out"/>
        <c:minorTickMark val="none"/>
        <c:tickLblPos val="nextTo"/>
        <c:crossAx val="98499960"/>
        <c:crosses val="autoZero"/>
        <c:crossBetween val="midCat"/>
      </c:valAx>
      <c:valAx>
        <c:axId val="98499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546111336"/>
        <c:crossesAt val="-1"/>
        <c:crossBetween val="midCat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Book Antiqua" panose="02040602050305030304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Note</c:v>
          </c:tx>
          <c:spPr>
            <a:ln w="19050"/>
          </c:spPr>
          <c:marker>
            <c:symbol val="none"/>
          </c:marker>
          <c:xVal>
            <c:numRef>
              <c:f>'Replicating portfolio'!$D$6:$D$30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xVal>
          <c:yVal>
            <c:numRef>
              <c:f>'Replicating portfolio'!$H$6:$H$30</c:f>
              <c:numCache>
                <c:formatCode>0.00</c:formatCode>
                <c:ptCount val="25"/>
                <c:pt idx="0">
                  <c:v>110.74</c:v>
                </c:pt>
                <c:pt idx="1">
                  <c:v>110.74</c:v>
                </c:pt>
                <c:pt idx="2">
                  <c:v>110.74</c:v>
                </c:pt>
                <c:pt idx="3">
                  <c:v>110.74</c:v>
                </c:pt>
                <c:pt idx="4">
                  <c:v>110.74</c:v>
                </c:pt>
                <c:pt idx="5">
                  <c:v>110.74</c:v>
                </c:pt>
                <c:pt idx="6">
                  <c:v>110.74</c:v>
                </c:pt>
                <c:pt idx="7">
                  <c:v>110.74</c:v>
                </c:pt>
                <c:pt idx="8">
                  <c:v>110.74</c:v>
                </c:pt>
                <c:pt idx="9">
                  <c:v>110.00000000000001</c:v>
                </c:pt>
                <c:pt idx="10">
                  <c:v>105</c:v>
                </c:pt>
                <c:pt idx="11">
                  <c:v>102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88.888900000000007</c:v>
                </c:pt>
                <c:pt idx="17">
                  <c:v>77.777799999999999</c:v>
                </c:pt>
                <c:pt idx="18">
                  <c:v>66.666699999999992</c:v>
                </c:pt>
                <c:pt idx="19">
                  <c:v>55.555599999999991</c:v>
                </c:pt>
                <c:pt idx="20">
                  <c:v>44.444499999999998</c:v>
                </c:pt>
                <c:pt idx="21">
                  <c:v>33.333400000000005</c:v>
                </c:pt>
                <c:pt idx="22">
                  <c:v>22.222300000000004</c:v>
                </c:pt>
                <c:pt idx="23">
                  <c:v>11.111199999999998</c:v>
                </c:pt>
                <c:pt idx="24">
                  <c:v>1.0000000000287557E-4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3-49A6-956B-3F71458DE365}"/>
            </c:ext>
          </c:extLst>
        </c:ser>
        <c:ser>
          <c:idx val="0"/>
          <c:order val="1"/>
          <c:tx>
            <c:v>Replicating portfolio</c:v>
          </c:tx>
          <c:marker>
            <c:symbol val="none"/>
          </c:marker>
          <c:xVal>
            <c:numRef>
              <c:f>'Replicating portfolio'!$D$6:$D$30</c:f>
              <c:numCache>
                <c:formatCode>0.00%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0.65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>
                  <c:v>5.3699999999999998E-2</c:v>
                </c:pt>
                <c:pt idx="9">
                  <c:v>0.05</c:v>
                </c:pt>
                <c:pt idx="10">
                  <c:v>2.5000000000000001E-2</c:v>
                </c:pt>
                <c:pt idx="11">
                  <c:v>0.01</c:v>
                </c:pt>
                <c:pt idx="12">
                  <c:v>0</c:v>
                </c:pt>
                <c:pt idx="13">
                  <c:v>-0.01</c:v>
                </c:pt>
                <c:pt idx="14">
                  <c:v>-0.05</c:v>
                </c:pt>
                <c:pt idx="15">
                  <c:v>-0.1</c:v>
                </c:pt>
                <c:pt idx="16">
                  <c:v>-0.2</c:v>
                </c:pt>
                <c:pt idx="17">
                  <c:v>-0.3</c:v>
                </c:pt>
                <c:pt idx="18">
                  <c:v>-0.4</c:v>
                </c:pt>
                <c:pt idx="19">
                  <c:v>-0.5</c:v>
                </c:pt>
                <c:pt idx="20">
                  <c:v>-0.6</c:v>
                </c:pt>
                <c:pt idx="21">
                  <c:v>-0.7</c:v>
                </c:pt>
                <c:pt idx="22">
                  <c:v>-0.79999999999999993</c:v>
                </c:pt>
                <c:pt idx="23">
                  <c:v>-0.89999999999999991</c:v>
                </c:pt>
                <c:pt idx="24">
                  <c:v>-0.99999999999999989</c:v>
                </c:pt>
              </c:numCache>
            </c:numRef>
          </c:xVal>
          <c:yVal>
            <c:numRef>
              <c:f>'Replicating portfolio'!$I$6:$I$30</c:f>
              <c:numCache>
                <c:formatCode>0.00</c:formatCode>
                <c:ptCount val="25"/>
                <c:pt idx="0">
                  <c:v>110.74000000000001</c:v>
                </c:pt>
                <c:pt idx="1">
                  <c:v>110.74000000000001</c:v>
                </c:pt>
                <c:pt idx="2">
                  <c:v>110.74000000000001</c:v>
                </c:pt>
                <c:pt idx="3">
                  <c:v>110.74000000000001</c:v>
                </c:pt>
                <c:pt idx="4">
                  <c:v>110.74000000000001</c:v>
                </c:pt>
                <c:pt idx="5">
                  <c:v>110.74000000000001</c:v>
                </c:pt>
                <c:pt idx="6">
                  <c:v>110.74000000000001</c:v>
                </c:pt>
                <c:pt idx="7">
                  <c:v>110.74000000000001</c:v>
                </c:pt>
                <c:pt idx="8">
                  <c:v>110.74000000000001</c:v>
                </c:pt>
                <c:pt idx="9">
                  <c:v>110</c:v>
                </c:pt>
                <c:pt idx="10">
                  <c:v>104.99999999999997</c:v>
                </c:pt>
                <c:pt idx="11">
                  <c:v>102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88.888999999999996</c:v>
                </c:pt>
                <c:pt idx="17">
                  <c:v>77.777999999999992</c:v>
                </c:pt>
                <c:pt idx="18">
                  <c:v>66.667000000000002</c:v>
                </c:pt>
                <c:pt idx="19">
                  <c:v>55.555999999999997</c:v>
                </c:pt>
                <c:pt idx="20">
                  <c:v>44.445</c:v>
                </c:pt>
                <c:pt idx="21">
                  <c:v>33.334000000000003</c:v>
                </c:pt>
                <c:pt idx="22">
                  <c:v>22.222999999999999</c:v>
                </c:pt>
                <c:pt idx="23">
                  <c:v>11.112000000000023</c:v>
                </c:pt>
                <c:pt idx="24">
                  <c:v>1.0000000000189857E-3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93-49A6-956B-3F71458D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02312"/>
        <c:axId val="366894864"/>
      </c:scatterChart>
      <c:valAx>
        <c:axId val="366902312"/>
        <c:scaling>
          <c:orientation val="minMax"/>
          <c:max val="1"/>
          <c:min val="-1"/>
        </c:scaling>
        <c:delete val="0"/>
        <c:axPos val="b"/>
        <c:numFmt formatCode="0%" sourceLinked="0"/>
        <c:majorTickMark val="out"/>
        <c:minorTickMark val="none"/>
        <c:tickLblPos val="nextTo"/>
        <c:crossAx val="366894864"/>
        <c:crosses val="autoZero"/>
        <c:crossBetween val="midCat"/>
      </c:valAx>
      <c:valAx>
        <c:axId val="366894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366902312"/>
        <c:crossesAt val="-1"/>
        <c:crossBetween val="midCat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Book Antiqua" panose="02040602050305030304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/>
              <a:t>S&amp;P 500 index option implied volatility function</a:t>
            </a:r>
          </a:p>
        </c:rich>
      </c:tx>
      <c:layout>
        <c:manualLayout>
          <c:xMode val="edge"/>
          <c:yMode val="edge"/>
          <c:x val="0.1658195538057742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 IV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Valuation!$B$24:$B$34</c:f>
              <c:numCache>
                <c:formatCode>General</c:formatCode>
                <c:ptCount val="11"/>
                <c:pt idx="0">
                  <c:v>-0.5</c:v>
                </c:pt>
                <c:pt idx="1">
                  <c:v>-0.4</c:v>
                </c:pt>
                <c:pt idx="2">
                  <c:v>-0.30000000000000004</c:v>
                </c:pt>
                <c:pt idx="3">
                  <c:v>-0.20000000000000004</c:v>
                </c:pt>
                <c:pt idx="4">
                  <c:v>-0.10000000000000003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0.30000000000000004</c:v>
                </c:pt>
                <c:pt idx="9">
                  <c:v>0.4</c:v>
                </c:pt>
                <c:pt idx="10">
                  <c:v>0.5</c:v>
                </c:pt>
              </c:numCache>
            </c:numRef>
          </c:xVal>
          <c:yVal>
            <c:numRef>
              <c:f>Valuation!$C$24:$C$34</c:f>
              <c:numCache>
                <c:formatCode>0.0000</c:formatCode>
                <c:ptCount val="11"/>
                <c:pt idx="0">
                  <c:v>0.38500947703391308</c:v>
                </c:pt>
                <c:pt idx="1">
                  <c:v>0.3417713802379661</c:v>
                </c:pt>
                <c:pt idx="2">
                  <c:v>0.33537868896833856</c:v>
                </c:pt>
                <c:pt idx="3">
                  <c:v>0.2920945828930433</c:v>
                </c:pt>
                <c:pt idx="4">
                  <c:v>0.28244451257225767</c:v>
                </c:pt>
                <c:pt idx="5">
                  <c:v>0.21903225455837433</c:v>
                </c:pt>
                <c:pt idx="6">
                  <c:v>0.22240548497603002</c:v>
                </c:pt>
                <c:pt idx="7">
                  <c:v>0.20170478203273412</c:v>
                </c:pt>
                <c:pt idx="8">
                  <c:v>0.14166868956096992</c:v>
                </c:pt>
                <c:pt idx="9">
                  <c:v>0.10258755975098431</c:v>
                </c:pt>
                <c:pt idx="10">
                  <c:v>9.3897100495808072E-2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1D-4DCE-BE92-3788B9691994}"/>
            </c:ext>
          </c:extLst>
        </c:ser>
        <c:ser>
          <c:idx val="1"/>
          <c:order val="1"/>
          <c:tx>
            <c:v>Smoothed IV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Valuation!$B$24:$B$34</c:f>
              <c:numCache>
                <c:formatCode>General</c:formatCode>
                <c:ptCount val="11"/>
                <c:pt idx="0">
                  <c:v>-0.5</c:v>
                </c:pt>
                <c:pt idx="1">
                  <c:v>-0.4</c:v>
                </c:pt>
                <c:pt idx="2">
                  <c:v>-0.30000000000000004</c:v>
                </c:pt>
                <c:pt idx="3">
                  <c:v>-0.20000000000000004</c:v>
                </c:pt>
                <c:pt idx="4">
                  <c:v>-0.10000000000000003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0.30000000000000004</c:v>
                </c:pt>
                <c:pt idx="9">
                  <c:v>0.4</c:v>
                </c:pt>
                <c:pt idx="10">
                  <c:v>0.5</c:v>
                </c:pt>
              </c:numCache>
            </c:numRef>
          </c:xVal>
          <c:yVal>
            <c:numRef>
              <c:f>Valuation!$D$24:$D$34</c:f>
              <c:numCache>
                <c:formatCode>0.0000</c:formatCode>
                <c:ptCount val="11"/>
                <c:pt idx="0">
                  <c:v>0.36615513886933626</c:v>
                </c:pt>
                <c:pt idx="1">
                  <c:v>0.33942011109546899</c:v>
                </c:pt>
                <c:pt idx="2">
                  <c:v>0.31268508332160178</c:v>
                </c:pt>
                <c:pt idx="3">
                  <c:v>0.28595005554773451</c:v>
                </c:pt>
                <c:pt idx="4">
                  <c:v>0.25921502777386723</c:v>
                </c:pt>
                <c:pt idx="5">
                  <c:v>0.23247999999999999</c:v>
                </c:pt>
                <c:pt idx="6">
                  <c:v>0.20574497222613275</c:v>
                </c:pt>
                <c:pt idx="7">
                  <c:v>0.17900994445226548</c:v>
                </c:pt>
                <c:pt idx="8">
                  <c:v>0.15227491667839821</c:v>
                </c:pt>
                <c:pt idx="9">
                  <c:v>0.12553988890453097</c:v>
                </c:pt>
                <c:pt idx="10">
                  <c:v>9.8804861130663724E-2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1D-4DCE-BE92-3788B969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721208"/>
        <c:axId val="1302726128"/>
      </c:scatterChart>
      <c:valAx>
        <c:axId val="1302721208"/>
        <c:scaling>
          <c:orientation val="minMax"/>
          <c:max val="0.5"/>
          <c:min val="-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Moneyness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2726128"/>
        <c:crosses val="autoZero"/>
        <c:crossBetween val="midCat"/>
      </c:valAx>
      <c:valAx>
        <c:axId val="1302726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Volatility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2721208"/>
        <c:crossesAt val="-0.5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Book Antiqua" panose="020406020503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142875</xdr:rowOff>
    </xdr:from>
    <xdr:to>
      <xdr:col>15</xdr:col>
      <xdr:colOff>571500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0</xdr:row>
      <xdr:rowOff>28575</xdr:rowOff>
    </xdr:from>
    <xdr:to>
      <xdr:col>17</xdr:col>
      <xdr:colOff>295275</xdr:colOff>
      <xdr:row>14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1</xdr:row>
      <xdr:rowOff>85725</xdr:rowOff>
    </xdr:from>
    <xdr:to>
      <xdr:col>17</xdr:col>
      <xdr:colOff>323850</xdr:colOff>
      <xdr:row>15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12</xdr:row>
      <xdr:rowOff>9525</xdr:rowOff>
    </xdr:from>
    <xdr:to>
      <xdr:col>12</xdr:col>
      <xdr:colOff>80962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C1B7F-E0D9-4CFB-8A29-05F5B03A0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GridLines="0" workbookViewId="0">
      <selection activeCell="S15" sqref="S15:T15"/>
    </sheetView>
  </sheetViews>
  <sheetFormatPr defaultRowHeight="15" x14ac:dyDescent="0.25"/>
  <cols>
    <col min="1" max="1" width="26.7109375" customWidth="1"/>
    <col min="2" max="2" width="10.7109375" customWidth="1"/>
    <col min="3" max="3" width="2.5703125" customWidth="1"/>
    <col min="4" max="7" width="12.7109375" style="1" customWidth="1"/>
    <col min="8" max="10" width="9.140625" style="1"/>
  </cols>
  <sheetData>
    <row r="1" spans="1:20" ht="16.5" x14ac:dyDescent="0.3">
      <c r="A1" s="29" t="s">
        <v>36</v>
      </c>
      <c r="B1" s="30"/>
      <c r="C1" s="30"/>
      <c r="D1" s="30"/>
      <c r="E1" s="30"/>
      <c r="F1" s="30"/>
      <c r="G1" s="31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x14ac:dyDescent="0.3">
      <c r="A2" s="27" t="s">
        <v>4</v>
      </c>
      <c r="B2" s="27"/>
      <c r="C2" s="5"/>
      <c r="D2" s="25" t="s">
        <v>29</v>
      </c>
      <c r="E2" s="25" t="s">
        <v>29</v>
      </c>
      <c r="F2" s="25" t="s">
        <v>29</v>
      </c>
      <c r="G2" s="25" t="s">
        <v>11</v>
      </c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x14ac:dyDescent="0.3">
      <c r="A3" s="5" t="s">
        <v>66</v>
      </c>
      <c r="B3" s="7">
        <v>100</v>
      </c>
      <c r="C3" s="5"/>
      <c r="D3" s="25" t="s">
        <v>30</v>
      </c>
      <c r="E3" s="25" t="s">
        <v>31</v>
      </c>
      <c r="F3" s="25" t="s">
        <v>31</v>
      </c>
      <c r="G3" s="25" t="s">
        <v>9</v>
      </c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6.5" x14ac:dyDescent="0.3">
      <c r="A4" s="5" t="s">
        <v>5</v>
      </c>
      <c r="B4" s="8">
        <v>5.3699999999999998E-2</v>
      </c>
      <c r="C4" s="5"/>
      <c r="D4" s="23" t="s">
        <v>10</v>
      </c>
      <c r="E4" s="23" t="s">
        <v>9</v>
      </c>
      <c r="F4" s="23" t="s">
        <v>9</v>
      </c>
      <c r="G4" s="23" t="s">
        <v>15</v>
      </c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5" x14ac:dyDescent="0.3">
      <c r="A5" s="5" t="s">
        <v>6</v>
      </c>
      <c r="B5" s="9">
        <v>2</v>
      </c>
      <c r="C5" s="5"/>
      <c r="D5" s="10">
        <f t="shared" ref="D5:D16" si="0">$D$17*(1+E5)</f>
        <v>2183.5</v>
      </c>
      <c r="E5" s="11">
        <v>1</v>
      </c>
      <c r="F5" s="11">
        <f>E5</f>
        <v>1</v>
      </c>
      <c r="G5" s="11">
        <f t="shared" ref="G5:G13" si="1">$B$5*$E$13</f>
        <v>0.1074</v>
      </c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6.5" x14ac:dyDescent="0.3">
      <c r="A6" s="5" t="s">
        <v>7</v>
      </c>
      <c r="B6" s="8">
        <v>0.1</v>
      </c>
      <c r="C6" s="5"/>
      <c r="D6" s="10">
        <f t="shared" si="0"/>
        <v>1965.15</v>
      </c>
      <c r="E6" s="11">
        <v>0.8</v>
      </c>
      <c r="F6" s="11">
        <f t="shared" ref="F6:F29" si="2">E6</f>
        <v>0.8</v>
      </c>
      <c r="G6" s="11">
        <f t="shared" si="1"/>
        <v>0.1074</v>
      </c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6.5" x14ac:dyDescent="0.3">
      <c r="A7" s="5" t="s">
        <v>8</v>
      </c>
      <c r="B7" s="12">
        <v>1.11111</v>
      </c>
      <c r="C7" s="5"/>
      <c r="D7" s="10">
        <f t="shared" si="0"/>
        <v>1801.3874999999998</v>
      </c>
      <c r="E7" s="11">
        <v>0.65</v>
      </c>
      <c r="F7" s="11">
        <f t="shared" si="2"/>
        <v>0.65</v>
      </c>
      <c r="G7" s="11">
        <f t="shared" si="1"/>
        <v>0.1074</v>
      </c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6.5" x14ac:dyDescent="0.3">
      <c r="A8" s="5" t="s">
        <v>67</v>
      </c>
      <c r="B8" s="10">
        <v>1</v>
      </c>
      <c r="C8" s="5"/>
      <c r="D8" s="10">
        <f t="shared" si="0"/>
        <v>1637.625</v>
      </c>
      <c r="E8" s="11">
        <v>0.5</v>
      </c>
      <c r="F8" s="11">
        <f t="shared" si="2"/>
        <v>0.5</v>
      </c>
      <c r="G8" s="11">
        <f t="shared" si="1"/>
        <v>0.1074</v>
      </c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6.5" x14ac:dyDescent="0.3">
      <c r="A9" s="5" t="s">
        <v>0</v>
      </c>
      <c r="B9" s="13" t="s">
        <v>3</v>
      </c>
      <c r="C9" s="5"/>
      <c r="D9" s="10">
        <f t="shared" si="0"/>
        <v>1528.4499999999998</v>
      </c>
      <c r="E9" s="11">
        <v>0.4</v>
      </c>
      <c r="F9" s="11">
        <f t="shared" si="2"/>
        <v>0.4</v>
      </c>
      <c r="G9" s="11">
        <f t="shared" si="1"/>
        <v>0.1074</v>
      </c>
      <c r="H9" s="5"/>
      <c r="I9" s="5"/>
      <c r="J9" s="5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6.5" x14ac:dyDescent="0.3">
      <c r="A10" s="5"/>
      <c r="B10" s="14"/>
      <c r="C10" s="5"/>
      <c r="D10" s="10">
        <f t="shared" si="0"/>
        <v>1419.2750000000001</v>
      </c>
      <c r="E10" s="11">
        <v>0.3</v>
      </c>
      <c r="F10" s="11">
        <f t="shared" si="2"/>
        <v>0.3</v>
      </c>
      <c r="G10" s="11">
        <f t="shared" si="1"/>
        <v>0.1074</v>
      </c>
      <c r="H10" s="5"/>
      <c r="I10" s="5"/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6.5" x14ac:dyDescent="0.3">
      <c r="A11" s="27" t="s">
        <v>1</v>
      </c>
      <c r="B11" s="28"/>
      <c r="C11" s="5"/>
      <c r="D11" s="10">
        <f t="shared" si="0"/>
        <v>1310.0999999999999</v>
      </c>
      <c r="E11" s="11">
        <v>0.2</v>
      </c>
      <c r="F11" s="11">
        <f t="shared" si="2"/>
        <v>0.2</v>
      </c>
      <c r="G11" s="11">
        <f t="shared" si="1"/>
        <v>0.1074</v>
      </c>
      <c r="H11" s="5"/>
      <c r="I11" s="5"/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6.5" x14ac:dyDescent="0.3">
      <c r="A12" s="5" t="s">
        <v>68</v>
      </c>
      <c r="B12" s="14">
        <v>1.9E-2</v>
      </c>
      <c r="C12" s="5"/>
      <c r="D12" s="10">
        <f t="shared" si="0"/>
        <v>1200.9250000000002</v>
      </c>
      <c r="E12" s="11">
        <v>0.1</v>
      </c>
      <c r="F12" s="11">
        <f t="shared" si="2"/>
        <v>0.1</v>
      </c>
      <c r="G12" s="11">
        <f t="shared" si="1"/>
        <v>0.1074</v>
      </c>
      <c r="H12" s="5"/>
      <c r="I12" s="5"/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6.5" x14ac:dyDescent="0.3">
      <c r="A13" s="5" t="s">
        <v>69</v>
      </c>
      <c r="B13" s="14">
        <v>0.18</v>
      </c>
      <c r="C13" s="5"/>
      <c r="D13" s="10">
        <f t="shared" si="0"/>
        <v>1150.3769750000001</v>
      </c>
      <c r="E13" s="11">
        <v>5.3699999999999998E-2</v>
      </c>
      <c r="F13" s="11">
        <f t="shared" si="2"/>
        <v>5.3699999999999998E-2</v>
      </c>
      <c r="G13" s="11">
        <f t="shared" si="1"/>
        <v>0.1074</v>
      </c>
      <c r="H13" s="5"/>
      <c r="I13" s="5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6.5" x14ac:dyDescent="0.3">
      <c r="A14" s="5"/>
      <c r="B14" s="13"/>
      <c r="C14" s="5"/>
      <c r="D14" s="10">
        <f t="shared" si="0"/>
        <v>1146.3375000000001</v>
      </c>
      <c r="E14" s="11">
        <v>0.05</v>
      </c>
      <c r="F14" s="11">
        <f t="shared" si="2"/>
        <v>0.05</v>
      </c>
      <c r="G14" s="11">
        <f>E14*$B$5</f>
        <v>0.1</v>
      </c>
      <c r="H14" s="5"/>
      <c r="I14" s="5"/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6.5" x14ac:dyDescent="0.3">
      <c r="A15" s="27" t="s">
        <v>2</v>
      </c>
      <c r="B15" s="28"/>
      <c r="C15" s="5"/>
      <c r="D15" s="10">
        <f t="shared" si="0"/>
        <v>1119.0437499999998</v>
      </c>
      <c r="E15" s="11">
        <v>2.5000000000000001E-2</v>
      </c>
      <c r="F15" s="11">
        <f t="shared" si="2"/>
        <v>2.5000000000000001E-2</v>
      </c>
      <c r="G15" s="11">
        <f>E15*$B$5</f>
        <v>0.05</v>
      </c>
      <c r="H15" s="5"/>
      <c r="I15" s="5"/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6.5" x14ac:dyDescent="0.3">
      <c r="A16" s="5" t="s">
        <v>70</v>
      </c>
      <c r="B16" s="14">
        <v>0.03</v>
      </c>
      <c r="C16" s="5"/>
      <c r="D16" s="10">
        <f t="shared" si="0"/>
        <v>1102.6675</v>
      </c>
      <c r="E16" s="11">
        <v>0.01</v>
      </c>
      <c r="F16" s="11">
        <f t="shared" si="2"/>
        <v>0.01</v>
      </c>
      <c r="G16" s="11">
        <f>E16*$B$5</f>
        <v>0.02</v>
      </c>
      <c r="H16" s="5"/>
      <c r="I16" s="5"/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6.5" x14ac:dyDescent="0.3">
      <c r="A17" s="5"/>
      <c r="B17" s="5"/>
      <c r="C17" s="6"/>
      <c r="D17" s="15">
        <v>1091.75</v>
      </c>
      <c r="E17" s="11">
        <v>0</v>
      </c>
      <c r="F17" s="11">
        <f t="shared" si="2"/>
        <v>0</v>
      </c>
      <c r="G17" s="11">
        <v>0</v>
      </c>
      <c r="H17" s="5"/>
      <c r="I17" s="5"/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6.5" x14ac:dyDescent="0.3">
      <c r="A18" s="5"/>
      <c r="B18" s="5"/>
      <c r="C18" s="6"/>
      <c r="D18" s="10">
        <f t="shared" ref="D18:D29" si="3">$D$17*(1+E18)</f>
        <v>1080.8325</v>
      </c>
      <c r="E18" s="11">
        <v>-0.01</v>
      </c>
      <c r="F18" s="11">
        <f t="shared" si="2"/>
        <v>-0.01</v>
      </c>
      <c r="G18" s="11">
        <v>0</v>
      </c>
      <c r="H18" s="5"/>
      <c r="I18" s="5"/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6.5" x14ac:dyDescent="0.3">
      <c r="A19" s="6"/>
      <c r="B19" s="6"/>
      <c r="C19" s="6"/>
      <c r="D19" s="10">
        <f t="shared" si="3"/>
        <v>1037.1624999999999</v>
      </c>
      <c r="E19" s="11">
        <v>-0.05</v>
      </c>
      <c r="F19" s="11">
        <f t="shared" si="2"/>
        <v>-0.05</v>
      </c>
      <c r="G19" s="11">
        <v>0</v>
      </c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6.5" x14ac:dyDescent="0.3">
      <c r="A20" s="6"/>
      <c r="B20" s="6"/>
      <c r="C20" s="6"/>
      <c r="D20" s="10">
        <f t="shared" si="3"/>
        <v>982.57500000000005</v>
      </c>
      <c r="E20" s="11">
        <v>-0.1</v>
      </c>
      <c r="F20" s="11">
        <f t="shared" si="2"/>
        <v>-0.1</v>
      </c>
      <c r="G20" s="11">
        <f t="shared" ref="G20:G29" si="4">$B$7*(E20+$B$6)</f>
        <v>0</v>
      </c>
      <c r="H20" s="5"/>
      <c r="I20" s="5"/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6.5" x14ac:dyDescent="0.3">
      <c r="A21" s="6"/>
      <c r="B21" s="6"/>
      <c r="C21" s="6"/>
      <c r="D21" s="10">
        <f t="shared" si="3"/>
        <v>873.40000000000009</v>
      </c>
      <c r="E21" s="11">
        <v>-0.2</v>
      </c>
      <c r="F21" s="11">
        <f t="shared" si="2"/>
        <v>-0.2</v>
      </c>
      <c r="G21" s="11">
        <f t="shared" si="4"/>
        <v>-0.11111100000000002</v>
      </c>
      <c r="H21" s="5"/>
      <c r="I21" s="5"/>
      <c r="J21" s="5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6.5" x14ac:dyDescent="0.3">
      <c r="A22" s="6"/>
      <c r="B22" s="6"/>
      <c r="C22" s="6"/>
      <c r="D22" s="10">
        <f t="shared" si="3"/>
        <v>764.22499999999991</v>
      </c>
      <c r="E22" s="11">
        <v>-0.3</v>
      </c>
      <c r="F22" s="11">
        <f t="shared" si="2"/>
        <v>-0.3</v>
      </c>
      <c r="G22" s="11">
        <f t="shared" si="4"/>
        <v>-0.222222</v>
      </c>
      <c r="H22" s="5"/>
      <c r="I22" s="5"/>
      <c r="J22" s="5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6.5" x14ac:dyDescent="0.3">
      <c r="A23" s="6"/>
      <c r="B23" s="6"/>
      <c r="C23" s="6"/>
      <c r="D23" s="10">
        <f t="shared" si="3"/>
        <v>655.04999999999995</v>
      </c>
      <c r="E23" s="11">
        <v>-0.4</v>
      </c>
      <c r="F23" s="11">
        <f t="shared" si="2"/>
        <v>-0.4</v>
      </c>
      <c r="G23" s="11">
        <f t="shared" si="4"/>
        <v>-0.33333300000000005</v>
      </c>
      <c r="H23" s="5"/>
      <c r="I23" s="5"/>
      <c r="J23" s="5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6.5" x14ac:dyDescent="0.3">
      <c r="A24" s="6"/>
      <c r="B24" s="6"/>
      <c r="C24" s="6"/>
      <c r="D24" s="10">
        <f t="shared" si="3"/>
        <v>545.875</v>
      </c>
      <c r="E24" s="11">
        <f t="shared" ref="E24:E29" si="5">E23-0.1</f>
        <v>-0.5</v>
      </c>
      <c r="F24" s="11">
        <f t="shared" si="2"/>
        <v>-0.5</v>
      </c>
      <c r="G24" s="11">
        <f t="shared" si="4"/>
        <v>-0.44444400000000006</v>
      </c>
      <c r="H24" s="5"/>
      <c r="I24" s="5"/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6.5" x14ac:dyDescent="0.3">
      <c r="A25" s="6"/>
      <c r="B25" s="6"/>
      <c r="C25" s="6"/>
      <c r="D25" s="10">
        <f t="shared" si="3"/>
        <v>436.70000000000005</v>
      </c>
      <c r="E25" s="11">
        <f t="shared" si="5"/>
        <v>-0.6</v>
      </c>
      <c r="F25" s="11">
        <f t="shared" si="2"/>
        <v>-0.6</v>
      </c>
      <c r="G25" s="11">
        <f t="shared" si="4"/>
        <v>-0.55555500000000002</v>
      </c>
      <c r="H25" s="5"/>
      <c r="I25" s="5"/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.5" x14ac:dyDescent="0.3">
      <c r="A26" s="6"/>
      <c r="B26" s="6"/>
      <c r="C26" s="6"/>
      <c r="D26" s="10">
        <f t="shared" si="3"/>
        <v>327.52500000000003</v>
      </c>
      <c r="E26" s="11">
        <f t="shared" si="5"/>
        <v>-0.7</v>
      </c>
      <c r="F26" s="11">
        <f t="shared" si="2"/>
        <v>-0.7</v>
      </c>
      <c r="G26" s="11">
        <f t="shared" si="4"/>
        <v>-0.66666599999999998</v>
      </c>
      <c r="H26" s="5"/>
      <c r="I26" s="5"/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6.5" x14ac:dyDescent="0.3">
      <c r="A27" s="6"/>
      <c r="B27" s="6"/>
      <c r="C27" s="6"/>
      <c r="D27" s="10">
        <f t="shared" si="3"/>
        <v>218.35000000000008</v>
      </c>
      <c r="E27" s="11">
        <f t="shared" si="5"/>
        <v>-0.79999999999999993</v>
      </c>
      <c r="F27" s="11">
        <f t="shared" si="2"/>
        <v>-0.79999999999999993</v>
      </c>
      <c r="G27" s="11">
        <f t="shared" si="4"/>
        <v>-0.77777699999999994</v>
      </c>
      <c r="H27" s="5"/>
      <c r="I27" s="5"/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6.5" x14ac:dyDescent="0.3">
      <c r="A28" s="6"/>
      <c r="B28" s="6"/>
      <c r="C28" s="6"/>
      <c r="D28" s="10">
        <f t="shared" si="3"/>
        <v>109.1750000000001</v>
      </c>
      <c r="E28" s="11">
        <f t="shared" si="5"/>
        <v>-0.89999999999999991</v>
      </c>
      <c r="F28" s="11">
        <f t="shared" si="2"/>
        <v>-0.89999999999999991</v>
      </c>
      <c r="G28" s="11">
        <f t="shared" si="4"/>
        <v>-0.88888800000000001</v>
      </c>
      <c r="H28" s="5"/>
      <c r="I28" s="5"/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6.5" x14ac:dyDescent="0.3">
      <c r="A29" s="6"/>
      <c r="B29" s="6"/>
      <c r="C29" s="6"/>
      <c r="D29" s="10">
        <f t="shared" si="3"/>
        <v>1.2120859871345147E-13</v>
      </c>
      <c r="E29" s="11">
        <f t="shared" si="5"/>
        <v>-0.99999999999999989</v>
      </c>
      <c r="F29" s="11">
        <f t="shared" si="2"/>
        <v>-0.99999999999999989</v>
      </c>
      <c r="G29" s="11">
        <f t="shared" si="4"/>
        <v>-0.99999899999999997</v>
      </c>
      <c r="H29" s="5"/>
      <c r="I29" s="5"/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6.5" x14ac:dyDescent="0.3">
      <c r="A30" s="6"/>
      <c r="B30" s="6"/>
      <c r="C30" s="6"/>
      <c r="D30" s="5"/>
      <c r="E30" s="16"/>
      <c r="F30" s="16"/>
      <c r="G30" s="17"/>
      <c r="H30" s="5"/>
      <c r="I30" s="5"/>
      <c r="J30" s="5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6.5" x14ac:dyDescent="0.3">
      <c r="A31" s="6"/>
      <c r="B31" s="6"/>
      <c r="C31" s="6"/>
      <c r="D31" s="5"/>
      <c r="E31" s="16"/>
      <c r="F31" s="16"/>
      <c r="G31" s="17"/>
      <c r="H31" s="5"/>
      <c r="I31" s="5"/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6.5" x14ac:dyDescent="0.3">
      <c r="A32" s="6"/>
      <c r="B32" s="6"/>
      <c r="C32" s="6"/>
      <c r="D32" s="5"/>
      <c r="E32" s="16"/>
      <c r="F32" s="16"/>
      <c r="G32" s="17"/>
      <c r="H32" s="5"/>
      <c r="I32" s="5"/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6.5" x14ac:dyDescent="0.3">
      <c r="A33" s="6"/>
      <c r="B33" s="6"/>
      <c r="C33" s="6"/>
      <c r="D33" s="5"/>
      <c r="E33" s="16"/>
      <c r="F33" s="16"/>
      <c r="G33" s="17"/>
      <c r="H33" s="5"/>
      <c r="I33" s="5"/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5">
      <c r="E34" s="3"/>
      <c r="F34" s="3"/>
      <c r="G34" s="2"/>
    </row>
    <row r="35" spans="1:20" x14ac:dyDescent="0.25">
      <c r="E35" s="3"/>
      <c r="F35" s="3"/>
      <c r="G35" s="2"/>
    </row>
    <row r="36" spans="1:20" x14ac:dyDescent="0.25">
      <c r="E36" s="4"/>
      <c r="F36" s="4"/>
      <c r="G36" s="2"/>
    </row>
    <row r="37" spans="1:20" x14ac:dyDescent="0.25">
      <c r="E37" s="4"/>
      <c r="F37" s="4"/>
      <c r="G37" s="2"/>
    </row>
    <row r="38" spans="1:20" x14ac:dyDescent="0.25">
      <c r="E38" s="4"/>
      <c r="F38" s="4"/>
      <c r="G38" s="2"/>
    </row>
    <row r="39" spans="1:20" x14ac:dyDescent="0.25">
      <c r="E39" s="4"/>
      <c r="F39" s="4"/>
      <c r="G39" s="2"/>
    </row>
    <row r="40" spans="1:20" x14ac:dyDescent="0.25">
      <c r="E40" s="2"/>
      <c r="F40" s="2"/>
      <c r="G40" s="2"/>
    </row>
  </sheetData>
  <mergeCells count="1">
    <mergeCell ref="A1:G1"/>
  </mergeCells>
  <printOptions horizontalCentered="1" verticalCentered="1"/>
  <pageMargins left="0.75" right="0.75" top="1" bottom="1" header="0.5" footer="0.5"/>
  <pageSetup scale="70" orientation="landscape" r:id="rId1"/>
  <headerFooter alignWithMargins="0"/>
  <rowBreaks count="1" manualBreakCount="1">
    <brk id="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1"/>
  <sheetViews>
    <sheetView showGridLines="0" workbookViewId="0">
      <selection activeCell="N21" sqref="N21"/>
    </sheetView>
  </sheetViews>
  <sheetFormatPr defaultRowHeight="15" x14ac:dyDescent="0.25"/>
  <cols>
    <col min="1" max="1" width="26.7109375" customWidth="1"/>
    <col min="2" max="2" width="10.7109375" customWidth="1"/>
    <col min="3" max="3" width="2.5703125" customWidth="1"/>
    <col min="4" max="7" width="11.7109375" style="1" customWidth="1"/>
    <col min="8" max="8" width="11.140625" style="1" customWidth="1"/>
    <col min="9" max="9" width="13.140625" style="1" customWidth="1"/>
    <col min="10" max="10" width="9.7109375" style="1" customWidth="1"/>
    <col min="11" max="11" width="9.42578125" style="1" bestFit="1" customWidth="1"/>
    <col min="12" max="12" width="10.140625" style="1" bestFit="1" customWidth="1"/>
    <col min="13" max="13" width="9.140625" style="1"/>
    <col min="14" max="14" width="41.140625" style="1" customWidth="1"/>
    <col min="15" max="21" width="9.140625" style="1"/>
  </cols>
  <sheetData>
    <row r="1" spans="1:13" ht="16.5" x14ac:dyDescent="0.3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16.5" x14ac:dyDescent="0.3">
      <c r="A2" s="26" t="s">
        <v>4</v>
      </c>
      <c r="B2" s="26"/>
      <c r="C2" s="5"/>
      <c r="D2" s="32"/>
      <c r="E2" s="32"/>
      <c r="F2" s="32"/>
      <c r="G2" s="32"/>
      <c r="H2" s="32"/>
      <c r="I2" s="32"/>
      <c r="J2" s="18"/>
      <c r="K2" s="48" t="s">
        <v>48</v>
      </c>
      <c r="L2" s="48" t="s">
        <v>52</v>
      </c>
      <c r="M2" s="49" t="s">
        <v>52</v>
      </c>
    </row>
    <row r="3" spans="1:13" ht="16.5" x14ac:dyDescent="0.3">
      <c r="A3" s="5" t="s">
        <v>66</v>
      </c>
      <c r="B3" s="7">
        <v>100</v>
      </c>
      <c r="C3" s="5"/>
      <c r="D3" s="38" t="s">
        <v>29</v>
      </c>
      <c r="E3" s="38"/>
      <c r="F3" s="13" t="s">
        <v>11</v>
      </c>
      <c r="G3" s="13"/>
      <c r="H3" s="13" t="s">
        <v>12</v>
      </c>
      <c r="I3" s="13" t="s">
        <v>35</v>
      </c>
      <c r="J3" s="19" t="s">
        <v>48</v>
      </c>
      <c r="K3" s="50">
        <v>2</v>
      </c>
      <c r="L3" s="50">
        <v>2</v>
      </c>
      <c r="M3" s="51">
        <v>1.1111</v>
      </c>
    </row>
    <row r="4" spans="1:13" ht="16.5" x14ac:dyDescent="0.3">
      <c r="A4" s="5" t="s">
        <v>5</v>
      </c>
      <c r="B4" s="8">
        <v>5.3699999999999998E-2</v>
      </c>
      <c r="C4" s="5"/>
      <c r="D4" s="13" t="s">
        <v>31</v>
      </c>
      <c r="E4" s="13" t="s">
        <v>30</v>
      </c>
      <c r="F4" s="13" t="s">
        <v>9</v>
      </c>
      <c r="G4" s="13" t="s">
        <v>75</v>
      </c>
      <c r="H4" s="13" t="s">
        <v>13</v>
      </c>
      <c r="I4" s="13" t="s">
        <v>34</v>
      </c>
      <c r="J4" s="19" t="s">
        <v>49</v>
      </c>
      <c r="K4" s="20" t="s">
        <v>71</v>
      </c>
      <c r="L4" s="20" t="s">
        <v>71</v>
      </c>
      <c r="M4" s="21" t="s">
        <v>72</v>
      </c>
    </row>
    <row r="5" spans="1:13" ht="16.5" x14ac:dyDescent="0.3">
      <c r="A5" s="5" t="s">
        <v>6</v>
      </c>
      <c r="B5" s="9">
        <v>2</v>
      </c>
      <c r="C5" s="5"/>
      <c r="D5" s="33" t="s">
        <v>9</v>
      </c>
      <c r="E5" s="33" t="s">
        <v>10</v>
      </c>
      <c r="F5" s="33" t="s">
        <v>15</v>
      </c>
      <c r="G5" s="33" t="s">
        <v>33</v>
      </c>
      <c r="H5" s="33" t="s">
        <v>14</v>
      </c>
      <c r="I5" s="33" t="s">
        <v>21</v>
      </c>
      <c r="J5" s="22">
        <v>100</v>
      </c>
      <c r="K5" s="23">
        <v>100</v>
      </c>
      <c r="L5" s="52">
        <v>105.37</v>
      </c>
      <c r="M5" s="24">
        <v>90</v>
      </c>
    </row>
    <row r="6" spans="1:13" ht="16.5" x14ac:dyDescent="0.3">
      <c r="A6" s="5" t="s">
        <v>7</v>
      </c>
      <c r="B6" s="8">
        <v>0.1</v>
      </c>
      <c r="C6" s="5"/>
      <c r="D6" s="11">
        <v>1</v>
      </c>
      <c r="E6" s="10">
        <f t="shared" ref="E6:E17" si="0">$E$18*(1+D6)</f>
        <v>2183.5</v>
      </c>
      <c r="F6" s="11">
        <f t="shared" ref="F6:F14" si="1">$B$5*$D$14</f>
        <v>0.1074</v>
      </c>
      <c r="G6" s="34">
        <f>$B$3*(1+D6)</f>
        <v>200</v>
      </c>
      <c r="H6" s="10">
        <f t="shared" ref="H6:H17" si="2">$H$18*(1+F6)</f>
        <v>110.74</v>
      </c>
      <c r="I6" s="10">
        <f>SUM(J6:M6)</f>
        <v>110.74000000000001</v>
      </c>
      <c r="J6" s="59">
        <f>$J$5</f>
        <v>100</v>
      </c>
      <c r="K6" s="60">
        <f>$K$3*MAX(0,$G6-$K$5)</f>
        <v>200</v>
      </c>
      <c r="L6" s="60">
        <f>-$L$3*MAX(0,$G6-$L$5)</f>
        <v>-189.26</v>
      </c>
      <c r="M6" s="61">
        <f>-$M$3*MAX(0,$M$5-$G6)</f>
        <v>0</v>
      </c>
    </row>
    <row r="7" spans="1:13" ht="16.5" x14ac:dyDescent="0.3">
      <c r="A7" s="5" t="s">
        <v>8</v>
      </c>
      <c r="B7" s="12">
        <v>1.11111</v>
      </c>
      <c r="C7" s="5"/>
      <c r="D7" s="11">
        <v>0.8</v>
      </c>
      <c r="E7" s="10">
        <f t="shared" si="0"/>
        <v>1965.15</v>
      </c>
      <c r="F7" s="11">
        <f t="shared" si="1"/>
        <v>0.1074</v>
      </c>
      <c r="G7" s="34">
        <f t="shared" ref="G7:G30" si="3">$B$3*(1+D7)</f>
        <v>180</v>
      </c>
      <c r="H7" s="10">
        <f t="shared" si="2"/>
        <v>110.74</v>
      </c>
      <c r="I7" s="10">
        <f t="shared" ref="I7:I30" si="4">SUM(J7:M7)</f>
        <v>110.74000000000001</v>
      </c>
      <c r="J7" s="39">
        <f t="shared" ref="J7:J30" si="5">$J$5</f>
        <v>100</v>
      </c>
      <c r="K7" s="62">
        <f t="shared" ref="K7:K30" si="6">$K$3*MAX(0,G7-$K$5)</f>
        <v>160</v>
      </c>
      <c r="L7" s="62">
        <f t="shared" ref="L7:L30" si="7">-$L$3*MAX(0,$G7-$L$5)</f>
        <v>-149.26</v>
      </c>
      <c r="M7" s="54">
        <f t="shared" ref="M7:M30" si="8">-$M$3*MAX(0,$M$5-$G7)</f>
        <v>0</v>
      </c>
    </row>
    <row r="8" spans="1:13" ht="16.5" x14ac:dyDescent="0.3">
      <c r="A8" s="5" t="s">
        <v>67</v>
      </c>
      <c r="B8" s="10">
        <v>1</v>
      </c>
      <c r="C8" s="5"/>
      <c r="D8" s="11">
        <v>0.65</v>
      </c>
      <c r="E8" s="10">
        <f t="shared" si="0"/>
        <v>1801.3874999999998</v>
      </c>
      <c r="F8" s="11">
        <f t="shared" si="1"/>
        <v>0.1074</v>
      </c>
      <c r="G8" s="34">
        <f t="shared" si="3"/>
        <v>165</v>
      </c>
      <c r="H8" s="10">
        <f t="shared" si="2"/>
        <v>110.74</v>
      </c>
      <c r="I8" s="10">
        <f t="shared" si="4"/>
        <v>110.74000000000001</v>
      </c>
      <c r="J8" s="39">
        <f t="shared" si="5"/>
        <v>100</v>
      </c>
      <c r="K8" s="62">
        <f t="shared" si="6"/>
        <v>130</v>
      </c>
      <c r="L8" s="62">
        <f t="shared" si="7"/>
        <v>-119.25999999999999</v>
      </c>
      <c r="M8" s="54">
        <f t="shared" si="8"/>
        <v>0</v>
      </c>
    </row>
    <row r="9" spans="1:13" ht="16.5" x14ac:dyDescent="0.3">
      <c r="A9" s="5"/>
      <c r="B9" s="14"/>
      <c r="C9" s="5"/>
      <c r="D9" s="11">
        <v>0.5</v>
      </c>
      <c r="E9" s="10">
        <f t="shared" si="0"/>
        <v>1637.625</v>
      </c>
      <c r="F9" s="11">
        <f t="shared" si="1"/>
        <v>0.1074</v>
      </c>
      <c r="G9" s="34">
        <f t="shared" si="3"/>
        <v>150</v>
      </c>
      <c r="H9" s="10">
        <f t="shared" si="2"/>
        <v>110.74</v>
      </c>
      <c r="I9" s="10">
        <f t="shared" si="4"/>
        <v>110.74000000000001</v>
      </c>
      <c r="J9" s="39">
        <f t="shared" si="5"/>
        <v>100</v>
      </c>
      <c r="K9" s="62">
        <f t="shared" si="6"/>
        <v>100</v>
      </c>
      <c r="L9" s="62">
        <f t="shared" si="7"/>
        <v>-89.259999999999991</v>
      </c>
      <c r="M9" s="54">
        <f t="shared" si="8"/>
        <v>0</v>
      </c>
    </row>
    <row r="10" spans="1:13" ht="16.5" x14ac:dyDescent="0.3">
      <c r="A10" s="27" t="s">
        <v>2</v>
      </c>
      <c r="B10" s="28"/>
      <c r="C10" s="5"/>
      <c r="D10" s="11">
        <v>0.4</v>
      </c>
      <c r="E10" s="10">
        <f t="shared" si="0"/>
        <v>1528.4499999999998</v>
      </c>
      <c r="F10" s="11">
        <f t="shared" si="1"/>
        <v>0.1074</v>
      </c>
      <c r="G10" s="34">
        <f t="shared" si="3"/>
        <v>140</v>
      </c>
      <c r="H10" s="10">
        <f t="shared" si="2"/>
        <v>110.74</v>
      </c>
      <c r="I10" s="10">
        <f t="shared" si="4"/>
        <v>110.74000000000001</v>
      </c>
      <c r="J10" s="39">
        <f t="shared" si="5"/>
        <v>100</v>
      </c>
      <c r="K10" s="62">
        <f t="shared" si="6"/>
        <v>80</v>
      </c>
      <c r="L10" s="62">
        <f t="shared" si="7"/>
        <v>-69.259999999999991</v>
      </c>
      <c r="M10" s="54">
        <f t="shared" si="8"/>
        <v>0</v>
      </c>
    </row>
    <row r="11" spans="1:13" ht="16.5" x14ac:dyDescent="0.3">
      <c r="A11" s="5" t="s">
        <v>70</v>
      </c>
      <c r="B11" s="14">
        <v>9.1000000000000004E-3</v>
      </c>
      <c r="C11" s="5"/>
      <c r="D11" s="11">
        <v>0.3</v>
      </c>
      <c r="E11" s="10">
        <f t="shared" si="0"/>
        <v>1419.2750000000001</v>
      </c>
      <c r="F11" s="11">
        <f t="shared" si="1"/>
        <v>0.1074</v>
      </c>
      <c r="G11" s="34">
        <f t="shared" si="3"/>
        <v>130</v>
      </c>
      <c r="H11" s="10">
        <f t="shared" si="2"/>
        <v>110.74</v>
      </c>
      <c r="I11" s="10">
        <f t="shared" si="4"/>
        <v>110.74000000000001</v>
      </c>
      <c r="J11" s="39">
        <f t="shared" si="5"/>
        <v>100</v>
      </c>
      <c r="K11" s="62">
        <f t="shared" si="6"/>
        <v>60</v>
      </c>
      <c r="L11" s="62">
        <f t="shared" si="7"/>
        <v>-49.259999999999991</v>
      </c>
      <c r="M11" s="54">
        <f t="shared" si="8"/>
        <v>0</v>
      </c>
    </row>
    <row r="12" spans="1:13" ht="16.5" x14ac:dyDescent="0.3">
      <c r="A12" s="5"/>
      <c r="B12" s="5"/>
      <c r="C12" s="5"/>
      <c r="D12" s="11">
        <v>0.2</v>
      </c>
      <c r="E12" s="10">
        <f t="shared" si="0"/>
        <v>1310.0999999999999</v>
      </c>
      <c r="F12" s="11">
        <f t="shared" si="1"/>
        <v>0.1074</v>
      </c>
      <c r="G12" s="34">
        <f t="shared" si="3"/>
        <v>120</v>
      </c>
      <c r="H12" s="10">
        <f t="shared" si="2"/>
        <v>110.74</v>
      </c>
      <c r="I12" s="10">
        <f t="shared" si="4"/>
        <v>110.74000000000001</v>
      </c>
      <c r="J12" s="39">
        <f t="shared" si="5"/>
        <v>100</v>
      </c>
      <c r="K12" s="62">
        <f t="shared" si="6"/>
        <v>40</v>
      </c>
      <c r="L12" s="62">
        <f t="shared" si="7"/>
        <v>-29.259999999999991</v>
      </c>
      <c r="M12" s="54">
        <f t="shared" si="8"/>
        <v>0</v>
      </c>
    </row>
    <row r="13" spans="1:13" ht="16.5" x14ac:dyDescent="0.3">
      <c r="A13" s="5"/>
      <c r="B13" s="5"/>
      <c r="C13" s="5"/>
      <c r="D13" s="11">
        <v>0.1</v>
      </c>
      <c r="E13" s="10">
        <f t="shared" si="0"/>
        <v>1200.9250000000002</v>
      </c>
      <c r="F13" s="11">
        <f t="shared" si="1"/>
        <v>0.1074</v>
      </c>
      <c r="G13" s="34">
        <f t="shared" si="3"/>
        <v>110.00000000000001</v>
      </c>
      <c r="H13" s="10">
        <f t="shared" si="2"/>
        <v>110.74</v>
      </c>
      <c r="I13" s="10">
        <f t="shared" si="4"/>
        <v>110.74000000000001</v>
      </c>
      <c r="J13" s="39">
        <f t="shared" si="5"/>
        <v>100</v>
      </c>
      <c r="K13" s="62">
        <f t="shared" si="6"/>
        <v>20.000000000000028</v>
      </c>
      <c r="L13" s="62">
        <f t="shared" si="7"/>
        <v>-9.2600000000000193</v>
      </c>
      <c r="M13" s="54">
        <f t="shared" si="8"/>
        <v>0</v>
      </c>
    </row>
    <row r="14" spans="1:13" ht="16.5" x14ac:dyDescent="0.3">
      <c r="A14" s="6"/>
      <c r="B14" s="6"/>
      <c r="C14" s="5"/>
      <c r="D14" s="11">
        <v>5.3699999999999998E-2</v>
      </c>
      <c r="E14" s="10">
        <f t="shared" si="0"/>
        <v>1150.3769750000001</v>
      </c>
      <c r="F14" s="11">
        <f t="shared" si="1"/>
        <v>0.1074</v>
      </c>
      <c r="G14" s="35">
        <f t="shared" si="3"/>
        <v>105.37</v>
      </c>
      <c r="H14" s="10">
        <f t="shared" si="2"/>
        <v>110.74</v>
      </c>
      <c r="I14" s="10">
        <f t="shared" si="4"/>
        <v>110.74000000000001</v>
      </c>
      <c r="J14" s="39">
        <f t="shared" si="5"/>
        <v>100</v>
      </c>
      <c r="K14" s="62">
        <f t="shared" si="6"/>
        <v>10.740000000000009</v>
      </c>
      <c r="L14" s="62">
        <f t="shared" si="7"/>
        <v>0</v>
      </c>
      <c r="M14" s="54">
        <f t="shared" si="8"/>
        <v>0</v>
      </c>
    </row>
    <row r="15" spans="1:13" ht="16.5" x14ac:dyDescent="0.3">
      <c r="A15" s="6"/>
      <c r="B15" s="6"/>
      <c r="C15" s="5"/>
      <c r="D15" s="11">
        <v>0.05</v>
      </c>
      <c r="E15" s="10">
        <f t="shared" si="0"/>
        <v>1146.3375000000001</v>
      </c>
      <c r="F15" s="11">
        <f>D15*$B$5</f>
        <v>0.1</v>
      </c>
      <c r="G15" s="35">
        <f t="shared" si="3"/>
        <v>105</v>
      </c>
      <c r="H15" s="10">
        <f t="shared" si="2"/>
        <v>110.00000000000001</v>
      </c>
      <c r="I15" s="10">
        <f t="shared" si="4"/>
        <v>110</v>
      </c>
      <c r="J15" s="39">
        <f t="shared" si="5"/>
        <v>100</v>
      </c>
      <c r="K15" s="62">
        <f t="shared" si="6"/>
        <v>10</v>
      </c>
      <c r="L15" s="62">
        <f t="shared" si="7"/>
        <v>0</v>
      </c>
      <c r="M15" s="54">
        <f t="shared" si="8"/>
        <v>0</v>
      </c>
    </row>
    <row r="16" spans="1:13" ht="16.5" x14ac:dyDescent="0.3">
      <c r="A16" s="6"/>
      <c r="B16" s="6"/>
      <c r="C16" s="5"/>
      <c r="D16" s="11">
        <v>2.5000000000000001E-2</v>
      </c>
      <c r="E16" s="10">
        <f t="shared" si="0"/>
        <v>1119.0437499999998</v>
      </c>
      <c r="F16" s="11">
        <f>D16*$B$5</f>
        <v>0.05</v>
      </c>
      <c r="G16" s="35">
        <f t="shared" si="3"/>
        <v>102.49999999999999</v>
      </c>
      <c r="H16" s="10">
        <f t="shared" si="2"/>
        <v>105</v>
      </c>
      <c r="I16" s="10">
        <f t="shared" si="4"/>
        <v>104.99999999999997</v>
      </c>
      <c r="J16" s="39">
        <f t="shared" si="5"/>
        <v>100</v>
      </c>
      <c r="K16" s="62">
        <f t="shared" si="6"/>
        <v>4.9999999999999716</v>
      </c>
      <c r="L16" s="62">
        <f t="shared" si="7"/>
        <v>0</v>
      </c>
      <c r="M16" s="54">
        <f t="shared" si="8"/>
        <v>0</v>
      </c>
    </row>
    <row r="17" spans="1:13" ht="16.5" x14ac:dyDescent="0.3">
      <c r="A17" s="6"/>
      <c r="B17" s="6"/>
      <c r="C17" s="6"/>
      <c r="D17" s="11">
        <v>0.01</v>
      </c>
      <c r="E17" s="10">
        <f t="shared" si="0"/>
        <v>1102.6675</v>
      </c>
      <c r="F17" s="11">
        <f>D17*$B$5</f>
        <v>0.02</v>
      </c>
      <c r="G17" s="35">
        <f t="shared" si="3"/>
        <v>101</v>
      </c>
      <c r="H17" s="10">
        <f t="shared" si="2"/>
        <v>102</v>
      </c>
      <c r="I17" s="10">
        <f t="shared" si="4"/>
        <v>102</v>
      </c>
      <c r="J17" s="39">
        <f t="shared" si="5"/>
        <v>100</v>
      </c>
      <c r="K17" s="62">
        <f t="shared" si="6"/>
        <v>2</v>
      </c>
      <c r="L17" s="62">
        <f t="shared" si="7"/>
        <v>0</v>
      </c>
      <c r="M17" s="54">
        <f t="shared" si="8"/>
        <v>0</v>
      </c>
    </row>
    <row r="18" spans="1:13" ht="16.5" x14ac:dyDescent="0.3">
      <c r="A18" s="6"/>
      <c r="B18" s="6"/>
      <c r="C18" s="6"/>
      <c r="D18" s="11">
        <v>0</v>
      </c>
      <c r="E18" s="79">
        <v>1091.75</v>
      </c>
      <c r="F18" s="11">
        <v>0</v>
      </c>
      <c r="G18" s="80">
        <f t="shared" si="3"/>
        <v>100</v>
      </c>
      <c r="H18" s="10">
        <v>100</v>
      </c>
      <c r="I18" s="10">
        <f t="shared" si="4"/>
        <v>100</v>
      </c>
      <c r="J18" s="39">
        <f t="shared" si="5"/>
        <v>100</v>
      </c>
      <c r="K18" s="62">
        <f t="shared" si="6"/>
        <v>0</v>
      </c>
      <c r="L18" s="62">
        <f t="shared" si="7"/>
        <v>0</v>
      </c>
      <c r="M18" s="54">
        <f t="shared" si="8"/>
        <v>0</v>
      </c>
    </row>
    <row r="19" spans="1:13" ht="16.5" x14ac:dyDescent="0.3">
      <c r="A19" s="6"/>
      <c r="B19" s="6"/>
      <c r="C19" s="6"/>
      <c r="D19" s="11">
        <v>-0.01</v>
      </c>
      <c r="E19" s="10">
        <f>$E$18*(1+D19)</f>
        <v>1080.8325</v>
      </c>
      <c r="F19" s="11">
        <v>0</v>
      </c>
      <c r="G19" s="35">
        <f t="shared" si="3"/>
        <v>99</v>
      </c>
      <c r="H19" s="10">
        <f t="shared" ref="H19:H30" si="9">$H$18*(1+F19)</f>
        <v>100</v>
      </c>
      <c r="I19" s="10">
        <f t="shared" si="4"/>
        <v>100</v>
      </c>
      <c r="J19" s="39">
        <f t="shared" si="5"/>
        <v>100</v>
      </c>
      <c r="K19" s="62">
        <f t="shared" si="6"/>
        <v>0</v>
      </c>
      <c r="L19" s="62">
        <f t="shared" si="7"/>
        <v>0</v>
      </c>
      <c r="M19" s="54">
        <f t="shared" si="8"/>
        <v>0</v>
      </c>
    </row>
    <row r="20" spans="1:13" ht="16.5" x14ac:dyDescent="0.3">
      <c r="A20" s="6"/>
      <c r="B20" s="6"/>
      <c r="C20" s="6"/>
      <c r="D20" s="11">
        <v>-0.05</v>
      </c>
      <c r="E20" s="10">
        <f t="shared" ref="E20:E30" si="10">$E$18*(1+D20)</f>
        <v>1037.1624999999999</v>
      </c>
      <c r="F20" s="11">
        <v>0</v>
      </c>
      <c r="G20" s="35">
        <f t="shared" si="3"/>
        <v>95</v>
      </c>
      <c r="H20" s="10">
        <f t="shared" si="9"/>
        <v>100</v>
      </c>
      <c r="I20" s="10">
        <f t="shared" si="4"/>
        <v>100</v>
      </c>
      <c r="J20" s="39">
        <f t="shared" si="5"/>
        <v>100</v>
      </c>
      <c r="K20" s="62">
        <f t="shared" si="6"/>
        <v>0</v>
      </c>
      <c r="L20" s="62">
        <f t="shared" si="7"/>
        <v>0</v>
      </c>
      <c r="M20" s="54">
        <f t="shared" si="8"/>
        <v>0</v>
      </c>
    </row>
    <row r="21" spans="1:13" ht="16.5" x14ac:dyDescent="0.3">
      <c r="A21" s="6"/>
      <c r="B21" s="6"/>
      <c r="C21" s="6"/>
      <c r="D21" s="11">
        <v>-0.1</v>
      </c>
      <c r="E21" s="10">
        <f t="shared" si="10"/>
        <v>982.57500000000005</v>
      </c>
      <c r="F21" s="11">
        <f>$B$7*(D21+$B$6)</f>
        <v>0</v>
      </c>
      <c r="G21" s="35">
        <f t="shared" si="3"/>
        <v>90</v>
      </c>
      <c r="H21" s="10">
        <f t="shared" si="9"/>
        <v>100</v>
      </c>
      <c r="I21" s="10">
        <f t="shared" si="4"/>
        <v>100</v>
      </c>
      <c r="J21" s="39">
        <f t="shared" si="5"/>
        <v>100</v>
      </c>
      <c r="K21" s="62">
        <f t="shared" si="6"/>
        <v>0</v>
      </c>
      <c r="L21" s="62">
        <f t="shared" si="7"/>
        <v>0</v>
      </c>
      <c r="M21" s="54">
        <f t="shared" si="8"/>
        <v>0</v>
      </c>
    </row>
    <row r="22" spans="1:13" ht="16.5" x14ac:dyDescent="0.3">
      <c r="A22" s="6"/>
      <c r="B22" s="6"/>
      <c r="C22" s="6"/>
      <c r="D22" s="11">
        <v>-0.2</v>
      </c>
      <c r="E22" s="10">
        <f t="shared" si="10"/>
        <v>873.40000000000009</v>
      </c>
      <c r="F22" s="11">
        <f>$B$7*(D22+$B$6)</f>
        <v>-0.11111100000000002</v>
      </c>
      <c r="G22" s="34">
        <f t="shared" si="3"/>
        <v>80</v>
      </c>
      <c r="H22" s="10">
        <f t="shared" si="9"/>
        <v>88.888900000000007</v>
      </c>
      <c r="I22" s="10">
        <f t="shared" si="4"/>
        <v>88.888999999999996</v>
      </c>
      <c r="J22" s="39">
        <f t="shared" si="5"/>
        <v>100</v>
      </c>
      <c r="K22" s="62">
        <f t="shared" si="6"/>
        <v>0</v>
      </c>
      <c r="L22" s="62">
        <f t="shared" si="7"/>
        <v>0</v>
      </c>
      <c r="M22" s="54">
        <f t="shared" si="8"/>
        <v>-11.111000000000001</v>
      </c>
    </row>
    <row r="23" spans="1:13" ht="16.5" x14ac:dyDescent="0.3">
      <c r="A23" s="6"/>
      <c r="B23" s="6"/>
      <c r="C23" s="6"/>
      <c r="D23" s="11">
        <v>-0.3</v>
      </c>
      <c r="E23" s="10">
        <f t="shared" si="10"/>
        <v>764.22499999999991</v>
      </c>
      <c r="F23" s="11">
        <f t="shared" ref="F23:F30" si="11">$B$7*(D23+$B$6)</f>
        <v>-0.222222</v>
      </c>
      <c r="G23" s="34">
        <f t="shared" si="3"/>
        <v>70</v>
      </c>
      <c r="H23" s="10">
        <f t="shared" si="9"/>
        <v>77.777799999999999</v>
      </c>
      <c r="I23" s="10">
        <f t="shared" si="4"/>
        <v>77.777999999999992</v>
      </c>
      <c r="J23" s="39">
        <f t="shared" si="5"/>
        <v>100</v>
      </c>
      <c r="K23" s="62">
        <f t="shared" si="6"/>
        <v>0</v>
      </c>
      <c r="L23" s="62">
        <f t="shared" si="7"/>
        <v>0</v>
      </c>
      <c r="M23" s="54">
        <f t="shared" si="8"/>
        <v>-22.222000000000001</v>
      </c>
    </row>
    <row r="24" spans="1:13" ht="16.5" x14ac:dyDescent="0.3">
      <c r="A24" s="6"/>
      <c r="B24" s="6"/>
      <c r="C24" s="6"/>
      <c r="D24" s="11">
        <v>-0.4</v>
      </c>
      <c r="E24" s="10">
        <f t="shared" si="10"/>
        <v>655.04999999999995</v>
      </c>
      <c r="F24" s="11">
        <f t="shared" si="11"/>
        <v>-0.33333300000000005</v>
      </c>
      <c r="G24" s="34">
        <f t="shared" si="3"/>
        <v>60</v>
      </c>
      <c r="H24" s="10">
        <f t="shared" si="9"/>
        <v>66.666699999999992</v>
      </c>
      <c r="I24" s="10">
        <f t="shared" si="4"/>
        <v>66.667000000000002</v>
      </c>
      <c r="J24" s="39">
        <f t="shared" si="5"/>
        <v>100</v>
      </c>
      <c r="K24" s="62">
        <f t="shared" si="6"/>
        <v>0</v>
      </c>
      <c r="L24" s="62">
        <f t="shared" si="7"/>
        <v>0</v>
      </c>
      <c r="M24" s="54">
        <f t="shared" si="8"/>
        <v>-33.332999999999998</v>
      </c>
    </row>
    <row r="25" spans="1:13" ht="16.5" x14ac:dyDescent="0.3">
      <c r="A25" s="6"/>
      <c r="B25" s="6"/>
      <c r="C25" s="6"/>
      <c r="D25" s="11">
        <f t="shared" ref="D25:D30" si="12">D24-0.1</f>
        <v>-0.5</v>
      </c>
      <c r="E25" s="10">
        <f t="shared" si="10"/>
        <v>545.875</v>
      </c>
      <c r="F25" s="11">
        <f t="shared" si="11"/>
        <v>-0.44444400000000006</v>
      </c>
      <c r="G25" s="34">
        <f t="shared" si="3"/>
        <v>50</v>
      </c>
      <c r="H25" s="10">
        <f t="shared" si="9"/>
        <v>55.555599999999991</v>
      </c>
      <c r="I25" s="10">
        <f t="shared" si="4"/>
        <v>55.555999999999997</v>
      </c>
      <c r="J25" s="39">
        <f t="shared" si="5"/>
        <v>100</v>
      </c>
      <c r="K25" s="62">
        <f t="shared" si="6"/>
        <v>0</v>
      </c>
      <c r="L25" s="62">
        <f t="shared" si="7"/>
        <v>0</v>
      </c>
      <c r="M25" s="54">
        <f t="shared" si="8"/>
        <v>-44.444000000000003</v>
      </c>
    </row>
    <row r="26" spans="1:13" ht="16.5" x14ac:dyDescent="0.3">
      <c r="A26" s="6"/>
      <c r="B26" s="6"/>
      <c r="C26" s="6"/>
      <c r="D26" s="11">
        <f t="shared" si="12"/>
        <v>-0.6</v>
      </c>
      <c r="E26" s="10">
        <f t="shared" si="10"/>
        <v>436.70000000000005</v>
      </c>
      <c r="F26" s="11">
        <f t="shared" si="11"/>
        <v>-0.55555500000000002</v>
      </c>
      <c r="G26" s="34">
        <f t="shared" si="3"/>
        <v>40</v>
      </c>
      <c r="H26" s="10">
        <f t="shared" si="9"/>
        <v>44.444499999999998</v>
      </c>
      <c r="I26" s="10">
        <f t="shared" si="4"/>
        <v>44.445</v>
      </c>
      <c r="J26" s="39">
        <f t="shared" si="5"/>
        <v>100</v>
      </c>
      <c r="K26" s="62">
        <f t="shared" si="6"/>
        <v>0</v>
      </c>
      <c r="L26" s="62">
        <f t="shared" si="7"/>
        <v>0</v>
      </c>
      <c r="M26" s="54">
        <f t="shared" si="8"/>
        <v>-55.555</v>
      </c>
    </row>
    <row r="27" spans="1:13" ht="16.5" x14ac:dyDescent="0.3">
      <c r="A27" s="6"/>
      <c r="B27" s="6"/>
      <c r="C27" s="6"/>
      <c r="D27" s="11">
        <f t="shared" si="12"/>
        <v>-0.7</v>
      </c>
      <c r="E27" s="10">
        <f t="shared" si="10"/>
        <v>327.52500000000003</v>
      </c>
      <c r="F27" s="11">
        <f t="shared" si="11"/>
        <v>-0.66666599999999998</v>
      </c>
      <c r="G27" s="34">
        <f t="shared" si="3"/>
        <v>30.000000000000004</v>
      </c>
      <c r="H27" s="10">
        <f t="shared" si="9"/>
        <v>33.333400000000005</v>
      </c>
      <c r="I27" s="10">
        <f t="shared" si="4"/>
        <v>33.334000000000003</v>
      </c>
      <c r="J27" s="39">
        <f t="shared" si="5"/>
        <v>100</v>
      </c>
      <c r="K27" s="62">
        <f t="shared" si="6"/>
        <v>0</v>
      </c>
      <c r="L27" s="62">
        <f t="shared" si="7"/>
        <v>0</v>
      </c>
      <c r="M27" s="54">
        <f t="shared" si="8"/>
        <v>-66.665999999999997</v>
      </c>
    </row>
    <row r="28" spans="1:13" ht="16.5" x14ac:dyDescent="0.3">
      <c r="A28" s="6"/>
      <c r="B28" s="6"/>
      <c r="C28" s="6"/>
      <c r="D28" s="11">
        <f t="shared" si="12"/>
        <v>-0.79999999999999993</v>
      </c>
      <c r="E28" s="10">
        <f t="shared" si="10"/>
        <v>218.35000000000008</v>
      </c>
      <c r="F28" s="11">
        <f t="shared" si="11"/>
        <v>-0.77777699999999994</v>
      </c>
      <c r="G28" s="34">
        <f t="shared" si="3"/>
        <v>20.000000000000007</v>
      </c>
      <c r="H28" s="10">
        <f t="shared" si="9"/>
        <v>22.222300000000004</v>
      </c>
      <c r="I28" s="10">
        <f t="shared" si="4"/>
        <v>22.222999999999999</v>
      </c>
      <c r="J28" s="39">
        <f t="shared" si="5"/>
        <v>100</v>
      </c>
      <c r="K28" s="62">
        <f t="shared" si="6"/>
        <v>0</v>
      </c>
      <c r="L28" s="62">
        <f t="shared" si="7"/>
        <v>0</v>
      </c>
      <c r="M28" s="54">
        <f t="shared" si="8"/>
        <v>-77.777000000000001</v>
      </c>
    </row>
    <row r="29" spans="1:13" ht="16.5" x14ac:dyDescent="0.3">
      <c r="A29" s="6"/>
      <c r="B29" s="6"/>
      <c r="C29" s="6"/>
      <c r="D29" s="11">
        <f t="shared" si="12"/>
        <v>-0.89999999999999991</v>
      </c>
      <c r="E29" s="10">
        <f t="shared" si="10"/>
        <v>109.1750000000001</v>
      </c>
      <c r="F29" s="11">
        <f t="shared" si="11"/>
        <v>-0.88888800000000001</v>
      </c>
      <c r="G29" s="34">
        <f t="shared" si="3"/>
        <v>10.000000000000009</v>
      </c>
      <c r="H29" s="10">
        <f t="shared" si="9"/>
        <v>11.111199999999998</v>
      </c>
      <c r="I29" s="10">
        <f t="shared" si="4"/>
        <v>11.112000000000023</v>
      </c>
      <c r="J29" s="39">
        <f t="shared" si="5"/>
        <v>100</v>
      </c>
      <c r="K29" s="62">
        <f t="shared" si="6"/>
        <v>0</v>
      </c>
      <c r="L29" s="62">
        <f t="shared" si="7"/>
        <v>0</v>
      </c>
      <c r="M29" s="54">
        <f t="shared" si="8"/>
        <v>-88.887999999999977</v>
      </c>
    </row>
    <row r="30" spans="1:13" ht="16.5" x14ac:dyDescent="0.3">
      <c r="A30" s="6"/>
      <c r="B30" s="6"/>
      <c r="C30" s="6"/>
      <c r="D30" s="11">
        <f t="shared" si="12"/>
        <v>-0.99999999999999989</v>
      </c>
      <c r="E30" s="10">
        <f t="shared" si="10"/>
        <v>1.2120859871345147E-13</v>
      </c>
      <c r="F30" s="11">
        <f t="shared" si="11"/>
        <v>-0.99999899999999997</v>
      </c>
      <c r="G30" s="34">
        <f t="shared" si="3"/>
        <v>1.1102230246251565E-14</v>
      </c>
      <c r="H30" s="10">
        <f t="shared" si="9"/>
        <v>1.0000000000287557E-4</v>
      </c>
      <c r="I30" s="10">
        <f t="shared" si="4"/>
        <v>1.0000000000189857E-3</v>
      </c>
      <c r="J30" s="55">
        <f t="shared" si="5"/>
        <v>100</v>
      </c>
      <c r="K30" s="56">
        <f t="shared" si="6"/>
        <v>0</v>
      </c>
      <c r="L30" s="56">
        <f t="shared" si="7"/>
        <v>0</v>
      </c>
      <c r="M30" s="57">
        <f t="shared" si="8"/>
        <v>-99.998999999999981</v>
      </c>
    </row>
    <row r="31" spans="1:13" x14ac:dyDescent="0.25">
      <c r="E31" s="3"/>
      <c r="F31" s="2"/>
      <c r="G31" s="2"/>
    </row>
    <row r="32" spans="1:13" x14ac:dyDescent="0.25">
      <c r="E32" s="3"/>
      <c r="F32" s="2"/>
      <c r="G32" s="2"/>
    </row>
    <row r="33" spans="5:7" x14ac:dyDescent="0.25">
      <c r="E33" s="3"/>
      <c r="F33" s="2"/>
      <c r="G33" s="2"/>
    </row>
    <row r="34" spans="5:7" x14ac:dyDescent="0.25">
      <c r="E34" s="3"/>
      <c r="F34" s="2"/>
      <c r="G34" s="2"/>
    </row>
    <row r="35" spans="5:7" x14ac:dyDescent="0.25">
      <c r="E35" s="3"/>
      <c r="F35" s="2"/>
      <c r="G35" s="2"/>
    </row>
    <row r="36" spans="5:7" x14ac:dyDescent="0.25">
      <c r="E36" s="3"/>
      <c r="F36" s="2"/>
      <c r="G36" s="2"/>
    </row>
    <row r="37" spans="5:7" x14ac:dyDescent="0.25">
      <c r="E37" s="4"/>
      <c r="F37" s="2"/>
      <c r="G37" s="2"/>
    </row>
    <row r="38" spans="5:7" x14ac:dyDescent="0.25">
      <c r="E38" s="4"/>
      <c r="F38" s="2"/>
      <c r="G38" s="2"/>
    </row>
    <row r="39" spans="5:7" x14ac:dyDescent="0.25">
      <c r="E39" s="4"/>
      <c r="F39" s="2"/>
      <c r="G39" s="2"/>
    </row>
    <row r="40" spans="5:7" x14ac:dyDescent="0.25">
      <c r="E40" s="4"/>
      <c r="F40" s="2"/>
      <c r="G40" s="2"/>
    </row>
    <row r="41" spans="5:7" x14ac:dyDescent="0.25">
      <c r="E41" s="2"/>
      <c r="F41" s="2"/>
      <c r="G41" s="2"/>
    </row>
  </sheetData>
  <mergeCells count="2">
    <mergeCell ref="A1:M1"/>
    <mergeCell ref="D3:E3"/>
  </mergeCells>
  <printOptions horizontalCentered="1" verticalCentered="1"/>
  <pageMargins left="0.75" right="0.75" top="1" bottom="1" header="0.5" footer="0.5"/>
  <pageSetup scale="5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1"/>
  <sheetViews>
    <sheetView showGridLines="0" workbookViewId="0">
      <selection activeCell="N25" sqref="N25"/>
    </sheetView>
  </sheetViews>
  <sheetFormatPr defaultRowHeight="16.5" x14ac:dyDescent="0.3"/>
  <cols>
    <col min="1" max="1" width="26.7109375" style="6" customWidth="1"/>
    <col min="2" max="2" width="10.7109375" style="6" customWidth="1"/>
    <col min="3" max="3" width="2.5703125" style="6" customWidth="1"/>
    <col min="4" max="7" width="11.7109375" style="5" customWidth="1"/>
    <col min="8" max="8" width="11.140625" style="5" customWidth="1"/>
    <col min="9" max="9" width="12.7109375" style="5" customWidth="1"/>
    <col min="10" max="13" width="10.7109375" style="5" customWidth="1"/>
    <col min="14" max="14" width="41.140625" style="5" customWidth="1"/>
    <col min="15" max="21" width="9.140625" style="1"/>
  </cols>
  <sheetData>
    <row r="1" spans="1:13" x14ac:dyDescent="0.3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3">
      <c r="A2" s="27" t="s">
        <v>4</v>
      </c>
      <c r="B2" s="27"/>
      <c r="C2" s="5"/>
      <c r="D2" s="25"/>
      <c r="E2" s="25"/>
      <c r="F2" s="25"/>
      <c r="G2" s="25"/>
      <c r="H2" s="25"/>
      <c r="I2" s="25"/>
      <c r="J2" s="18"/>
      <c r="K2" s="48" t="s">
        <v>50</v>
      </c>
      <c r="L2" s="48" t="s">
        <v>52</v>
      </c>
      <c r="M2" s="49" t="s">
        <v>52</v>
      </c>
    </row>
    <row r="3" spans="1:13" x14ac:dyDescent="0.3">
      <c r="A3" s="5" t="s">
        <v>66</v>
      </c>
      <c r="B3" s="7">
        <v>100</v>
      </c>
      <c r="C3" s="5"/>
      <c r="D3" s="58" t="s">
        <v>29</v>
      </c>
      <c r="E3" s="58"/>
      <c r="F3" s="25" t="s">
        <v>11</v>
      </c>
      <c r="G3" s="25"/>
      <c r="H3" s="25" t="s">
        <v>12</v>
      </c>
      <c r="I3" s="25" t="s">
        <v>35</v>
      </c>
      <c r="J3" s="19" t="s">
        <v>48</v>
      </c>
      <c r="K3" s="53">
        <v>2</v>
      </c>
      <c r="L3" s="53">
        <v>2</v>
      </c>
      <c r="M3" s="51">
        <v>1.1111</v>
      </c>
    </row>
    <row r="4" spans="1:13" x14ac:dyDescent="0.3">
      <c r="A4" s="5" t="s">
        <v>5</v>
      </c>
      <c r="B4" s="8">
        <v>5.3699999999999998E-2</v>
      </c>
      <c r="C4" s="5"/>
      <c r="D4" s="25" t="s">
        <v>31</v>
      </c>
      <c r="E4" s="25" t="s">
        <v>30</v>
      </c>
      <c r="F4" s="25" t="s">
        <v>9</v>
      </c>
      <c r="G4" s="25" t="s">
        <v>32</v>
      </c>
      <c r="H4" s="25" t="s">
        <v>13</v>
      </c>
      <c r="I4" s="25" t="s">
        <v>34</v>
      </c>
      <c r="J4" s="19" t="s">
        <v>49</v>
      </c>
      <c r="K4" s="25" t="s">
        <v>51</v>
      </c>
      <c r="L4" s="25" t="s">
        <v>53</v>
      </c>
      <c r="M4" s="21" t="s">
        <v>54</v>
      </c>
    </row>
    <row r="5" spans="1:13" x14ac:dyDescent="0.3">
      <c r="A5" s="5" t="s">
        <v>6</v>
      </c>
      <c r="B5" s="9">
        <v>2</v>
      </c>
      <c r="C5" s="5"/>
      <c r="D5" s="23" t="s">
        <v>9</v>
      </c>
      <c r="E5" s="23" t="s">
        <v>10</v>
      </c>
      <c r="F5" s="23" t="s">
        <v>15</v>
      </c>
      <c r="G5" s="23" t="s">
        <v>33</v>
      </c>
      <c r="H5" s="23" t="s">
        <v>14</v>
      </c>
      <c r="I5" s="23" t="s">
        <v>21</v>
      </c>
      <c r="J5" s="22">
        <v>100</v>
      </c>
      <c r="K5" s="23">
        <v>100</v>
      </c>
      <c r="L5" s="52">
        <v>105.37</v>
      </c>
      <c r="M5" s="24">
        <v>90</v>
      </c>
    </row>
    <row r="6" spans="1:13" x14ac:dyDescent="0.3">
      <c r="A6" s="5" t="s">
        <v>7</v>
      </c>
      <c r="B6" s="8">
        <v>0.1</v>
      </c>
      <c r="C6" s="5"/>
      <c r="D6" s="11">
        <v>1</v>
      </c>
      <c r="E6" s="10">
        <f t="shared" ref="E6:E16" si="0">$E$18*(1+D6)</f>
        <v>2183.5</v>
      </c>
      <c r="F6" s="11">
        <f t="shared" ref="F6:F14" si="1">$B$5*$D$14</f>
        <v>0.1074</v>
      </c>
      <c r="G6" s="34">
        <f>$B$3*(1+D6)</f>
        <v>200</v>
      </c>
      <c r="H6" s="10">
        <f>$H$18*(1+F6)</f>
        <v>110.74</v>
      </c>
      <c r="I6" s="10">
        <f>SUM(J6:M6)</f>
        <v>110.74000000000001</v>
      </c>
      <c r="J6" s="39">
        <f>$J$5</f>
        <v>100</v>
      </c>
      <c r="K6" s="40">
        <f>$K$3*MAX(0,G6-$K$5)</f>
        <v>200</v>
      </c>
      <c r="L6" s="40">
        <f>-$L$3*MAX(0,G6-$L$5)</f>
        <v>-189.26</v>
      </c>
      <c r="M6" s="54">
        <f>-$M$3*MAX(0,$M$5-G6)</f>
        <v>0</v>
      </c>
    </row>
    <row r="7" spans="1:13" x14ac:dyDescent="0.3">
      <c r="A7" s="5" t="s">
        <v>8</v>
      </c>
      <c r="B7" s="12">
        <v>1.11111</v>
      </c>
      <c r="C7" s="5"/>
      <c r="D7" s="11">
        <v>0.8</v>
      </c>
      <c r="E7" s="10">
        <f t="shared" si="0"/>
        <v>1965.15</v>
      </c>
      <c r="F7" s="11">
        <f t="shared" si="1"/>
        <v>0.1074</v>
      </c>
      <c r="G7" s="34">
        <f t="shared" ref="G7:G30" si="2">$B$3*(1+D7)</f>
        <v>180</v>
      </c>
      <c r="H7" s="10">
        <f t="shared" ref="H7:H30" si="3">$H$18*(1+F7)</f>
        <v>110.74</v>
      </c>
      <c r="I7" s="10">
        <f t="shared" ref="I7:I30" si="4">SUM(J7:M7)</f>
        <v>110.74000000000001</v>
      </c>
      <c r="J7" s="39">
        <f t="shared" ref="J7:J30" si="5">$J$5</f>
        <v>100</v>
      </c>
      <c r="K7" s="40">
        <f t="shared" ref="K7:K30" si="6">$K$3*MAX(0,G7-$K$5)</f>
        <v>160</v>
      </c>
      <c r="L7" s="40">
        <f t="shared" ref="L7:L30" si="7">-$L$3*MAX(0,G7-$L$5)</f>
        <v>-149.26</v>
      </c>
      <c r="M7" s="54">
        <f t="shared" ref="M7:M30" si="8">-$M$3*MAX(0,$M$5-G7)</f>
        <v>0</v>
      </c>
    </row>
    <row r="8" spans="1:13" x14ac:dyDescent="0.3">
      <c r="A8" s="5" t="s">
        <v>67</v>
      </c>
      <c r="B8" s="10">
        <v>1</v>
      </c>
      <c r="C8" s="5"/>
      <c r="D8" s="11">
        <v>0.65</v>
      </c>
      <c r="E8" s="10">
        <f t="shared" si="0"/>
        <v>1801.3874999999998</v>
      </c>
      <c r="F8" s="11">
        <f t="shared" si="1"/>
        <v>0.1074</v>
      </c>
      <c r="G8" s="34">
        <f t="shared" si="2"/>
        <v>165</v>
      </c>
      <c r="H8" s="10">
        <f t="shared" si="3"/>
        <v>110.74</v>
      </c>
      <c r="I8" s="10">
        <f t="shared" si="4"/>
        <v>110.74000000000001</v>
      </c>
      <c r="J8" s="39">
        <f t="shared" si="5"/>
        <v>100</v>
      </c>
      <c r="K8" s="40">
        <f t="shared" si="6"/>
        <v>130</v>
      </c>
      <c r="L8" s="40">
        <f t="shared" si="7"/>
        <v>-119.25999999999999</v>
      </c>
      <c r="M8" s="54">
        <f t="shared" si="8"/>
        <v>0</v>
      </c>
    </row>
    <row r="9" spans="1:13" x14ac:dyDescent="0.3">
      <c r="A9" s="5"/>
      <c r="B9" s="14"/>
      <c r="C9" s="5"/>
      <c r="D9" s="11">
        <v>0.5</v>
      </c>
      <c r="E9" s="10">
        <f t="shared" si="0"/>
        <v>1637.625</v>
      </c>
      <c r="F9" s="11">
        <f t="shared" si="1"/>
        <v>0.1074</v>
      </c>
      <c r="G9" s="34">
        <f t="shared" si="2"/>
        <v>150</v>
      </c>
      <c r="H9" s="10">
        <f t="shared" si="3"/>
        <v>110.74</v>
      </c>
      <c r="I9" s="10">
        <f t="shared" si="4"/>
        <v>110.74000000000001</v>
      </c>
      <c r="J9" s="39">
        <f t="shared" si="5"/>
        <v>100</v>
      </c>
      <c r="K9" s="40">
        <f t="shared" si="6"/>
        <v>100</v>
      </c>
      <c r="L9" s="40">
        <f t="shared" si="7"/>
        <v>-89.259999999999991</v>
      </c>
      <c r="M9" s="54">
        <f t="shared" si="8"/>
        <v>0</v>
      </c>
    </row>
    <row r="10" spans="1:13" x14ac:dyDescent="0.3">
      <c r="A10" s="27" t="s">
        <v>2</v>
      </c>
      <c r="B10" s="28"/>
      <c r="C10" s="5"/>
      <c r="D10" s="11">
        <v>0.4</v>
      </c>
      <c r="E10" s="10">
        <f t="shared" si="0"/>
        <v>1528.4499999999998</v>
      </c>
      <c r="F10" s="11">
        <f t="shared" si="1"/>
        <v>0.1074</v>
      </c>
      <c r="G10" s="34">
        <f t="shared" si="2"/>
        <v>140</v>
      </c>
      <c r="H10" s="10">
        <f t="shared" si="3"/>
        <v>110.74</v>
      </c>
      <c r="I10" s="10">
        <f t="shared" si="4"/>
        <v>110.74000000000001</v>
      </c>
      <c r="J10" s="39">
        <f t="shared" si="5"/>
        <v>100</v>
      </c>
      <c r="K10" s="40">
        <f t="shared" si="6"/>
        <v>80</v>
      </c>
      <c r="L10" s="40">
        <f t="shared" si="7"/>
        <v>-69.259999999999991</v>
      </c>
      <c r="M10" s="54">
        <f t="shared" si="8"/>
        <v>0</v>
      </c>
    </row>
    <row r="11" spans="1:13" x14ac:dyDescent="0.3">
      <c r="A11" s="5" t="s">
        <v>70</v>
      </c>
      <c r="B11" s="14">
        <v>9.1000000000000004E-3</v>
      </c>
      <c r="C11" s="5"/>
      <c r="D11" s="11">
        <v>0.3</v>
      </c>
      <c r="E11" s="10">
        <f t="shared" si="0"/>
        <v>1419.2750000000001</v>
      </c>
      <c r="F11" s="11">
        <f t="shared" si="1"/>
        <v>0.1074</v>
      </c>
      <c r="G11" s="34">
        <f t="shared" si="2"/>
        <v>130</v>
      </c>
      <c r="H11" s="10">
        <f t="shared" si="3"/>
        <v>110.74</v>
      </c>
      <c r="I11" s="10">
        <f t="shared" si="4"/>
        <v>110.74000000000001</v>
      </c>
      <c r="J11" s="39">
        <f t="shared" si="5"/>
        <v>100</v>
      </c>
      <c r="K11" s="40">
        <f t="shared" si="6"/>
        <v>60</v>
      </c>
      <c r="L11" s="40">
        <f t="shared" si="7"/>
        <v>-49.259999999999991</v>
      </c>
      <c r="M11" s="54">
        <f t="shared" si="8"/>
        <v>0</v>
      </c>
    </row>
    <row r="12" spans="1:13" x14ac:dyDescent="0.3">
      <c r="A12" s="5"/>
      <c r="B12" s="5"/>
      <c r="C12" s="5"/>
      <c r="D12" s="11">
        <v>0.2</v>
      </c>
      <c r="E12" s="10">
        <f t="shared" si="0"/>
        <v>1310.0999999999999</v>
      </c>
      <c r="F12" s="11">
        <f t="shared" si="1"/>
        <v>0.1074</v>
      </c>
      <c r="G12" s="34">
        <f t="shared" si="2"/>
        <v>120</v>
      </c>
      <c r="H12" s="10">
        <f t="shared" si="3"/>
        <v>110.74</v>
      </c>
      <c r="I12" s="10">
        <f t="shared" si="4"/>
        <v>110.74000000000001</v>
      </c>
      <c r="J12" s="39">
        <f t="shared" si="5"/>
        <v>100</v>
      </c>
      <c r="K12" s="40">
        <f t="shared" si="6"/>
        <v>40</v>
      </c>
      <c r="L12" s="40">
        <f t="shared" si="7"/>
        <v>-29.259999999999991</v>
      </c>
      <c r="M12" s="54">
        <f t="shared" si="8"/>
        <v>0</v>
      </c>
    </row>
    <row r="13" spans="1:13" x14ac:dyDescent="0.3">
      <c r="A13" s="5"/>
      <c r="B13" s="5"/>
      <c r="C13" s="5"/>
      <c r="D13" s="11">
        <v>0.1</v>
      </c>
      <c r="E13" s="10">
        <f t="shared" si="0"/>
        <v>1200.9250000000002</v>
      </c>
      <c r="F13" s="11">
        <f t="shared" si="1"/>
        <v>0.1074</v>
      </c>
      <c r="G13" s="34">
        <f t="shared" si="2"/>
        <v>110.00000000000001</v>
      </c>
      <c r="H13" s="10">
        <f t="shared" si="3"/>
        <v>110.74</v>
      </c>
      <c r="I13" s="10">
        <f t="shared" si="4"/>
        <v>110.74000000000001</v>
      </c>
      <c r="J13" s="39">
        <f t="shared" si="5"/>
        <v>100</v>
      </c>
      <c r="K13" s="40">
        <f t="shared" si="6"/>
        <v>20.000000000000028</v>
      </c>
      <c r="L13" s="40">
        <f t="shared" si="7"/>
        <v>-9.2600000000000193</v>
      </c>
      <c r="M13" s="54">
        <f t="shared" si="8"/>
        <v>0</v>
      </c>
    </row>
    <row r="14" spans="1:13" x14ac:dyDescent="0.3">
      <c r="C14" s="5"/>
      <c r="D14" s="11">
        <v>5.3699999999999998E-2</v>
      </c>
      <c r="E14" s="10">
        <f t="shared" si="0"/>
        <v>1150.3769750000001</v>
      </c>
      <c r="F14" s="11">
        <f t="shared" si="1"/>
        <v>0.1074</v>
      </c>
      <c r="G14" s="35">
        <f t="shared" si="2"/>
        <v>105.37</v>
      </c>
      <c r="H14" s="10">
        <f t="shared" si="3"/>
        <v>110.74</v>
      </c>
      <c r="I14" s="10">
        <f t="shared" si="4"/>
        <v>110.74000000000001</v>
      </c>
      <c r="J14" s="39">
        <f t="shared" si="5"/>
        <v>100</v>
      </c>
      <c r="K14" s="40">
        <f t="shared" si="6"/>
        <v>10.740000000000009</v>
      </c>
      <c r="L14" s="40">
        <f t="shared" si="7"/>
        <v>0</v>
      </c>
      <c r="M14" s="54">
        <f t="shared" si="8"/>
        <v>0</v>
      </c>
    </row>
    <row r="15" spans="1:13" x14ac:dyDescent="0.3">
      <c r="C15" s="5"/>
      <c r="D15" s="11">
        <v>0.05</v>
      </c>
      <c r="E15" s="10">
        <f t="shared" si="0"/>
        <v>1146.3375000000001</v>
      </c>
      <c r="F15" s="11">
        <f>D15*$B$5</f>
        <v>0.1</v>
      </c>
      <c r="G15" s="35">
        <f t="shared" si="2"/>
        <v>105</v>
      </c>
      <c r="H15" s="10">
        <f t="shared" si="3"/>
        <v>110.00000000000001</v>
      </c>
      <c r="I15" s="10">
        <f t="shared" si="4"/>
        <v>110</v>
      </c>
      <c r="J15" s="39">
        <f t="shared" si="5"/>
        <v>100</v>
      </c>
      <c r="K15" s="40">
        <f t="shared" si="6"/>
        <v>10</v>
      </c>
      <c r="L15" s="40">
        <f t="shared" si="7"/>
        <v>0</v>
      </c>
      <c r="M15" s="54">
        <f t="shared" si="8"/>
        <v>0</v>
      </c>
    </row>
    <row r="16" spans="1:13" x14ac:dyDescent="0.3">
      <c r="C16" s="5"/>
      <c r="D16" s="11">
        <v>2.5000000000000001E-2</v>
      </c>
      <c r="E16" s="10">
        <f t="shared" si="0"/>
        <v>1119.0437499999998</v>
      </c>
      <c r="F16" s="11">
        <f>D16*$B$5</f>
        <v>0.05</v>
      </c>
      <c r="G16" s="35">
        <f t="shared" si="2"/>
        <v>102.49999999999999</v>
      </c>
      <c r="H16" s="10">
        <f t="shared" si="3"/>
        <v>105</v>
      </c>
      <c r="I16" s="10">
        <f t="shared" si="4"/>
        <v>104.99999999999997</v>
      </c>
      <c r="J16" s="39">
        <f t="shared" si="5"/>
        <v>100</v>
      </c>
      <c r="K16" s="40">
        <f t="shared" si="6"/>
        <v>4.9999999999999716</v>
      </c>
      <c r="L16" s="40">
        <f t="shared" si="7"/>
        <v>0</v>
      </c>
      <c r="M16" s="54">
        <f t="shared" si="8"/>
        <v>0</v>
      </c>
    </row>
    <row r="17" spans="4:13" x14ac:dyDescent="0.3">
      <c r="D17" s="11">
        <v>0.01</v>
      </c>
      <c r="E17" s="10">
        <f>$E$18*(1+D17)</f>
        <v>1102.6675</v>
      </c>
      <c r="F17" s="11">
        <f>D17*$B$5</f>
        <v>0.02</v>
      </c>
      <c r="G17" s="35">
        <f t="shared" si="2"/>
        <v>101</v>
      </c>
      <c r="H17" s="10">
        <f t="shared" si="3"/>
        <v>102</v>
      </c>
      <c r="I17" s="10">
        <f t="shared" si="4"/>
        <v>102</v>
      </c>
      <c r="J17" s="39">
        <f t="shared" si="5"/>
        <v>100</v>
      </c>
      <c r="K17" s="40">
        <f t="shared" si="6"/>
        <v>2</v>
      </c>
      <c r="L17" s="40">
        <f t="shared" si="7"/>
        <v>0</v>
      </c>
      <c r="M17" s="54">
        <f t="shared" si="8"/>
        <v>0</v>
      </c>
    </row>
    <row r="18" spans="4:13" x14ac:dyDescent="0.3">
      <c r="D18" s="11">
        <v>0</v>
      </c>
      <c r="E18" s="36">
        <v>1091.75</v>
      </c>
      <c r="F18" s="11">
        <v>0</v>
      </c>
      <c r="G18" s="37">
        <f t="shared" si="2"/>
        <v>100</v>
      </c>
      <c r="H18" s="10">
        <v>100</v>
      </c>
      <c r="I18" s="10">
        <f t="shared" si="4"/>
        <v>100</v>
      </c>
      <c r="J18" s="39">
        <f t="shared" si="5"/>
        <v>100</v>
      </c>
      <c r="K18" s="40">
        <f t="shared" si="6"/>
        <v>0</v>
      </c>
      <c r="L18" s="40">
        <f t="shared" si="7"/>
        <v>0</v>
      </c>
      <c r="M18" s="54">
        <f t="shared" si="8"/>
        <v>0</v>
      </c>
    </row>
    <row r="19" spans="4:13" x14ac:dyDescent="0.3">
      <c r="D19" s="11">
        <v>-0.01</v>
      </c>
      <c r="E19" s="10">
        <f>$E$18*(1+D19)</f>
        <v>1080.8325</v>
      </c>
      <c r="F19" s="11">
        <v>0</v>
      </c>
      <c r="G19" s="35">
        <f t="shared" si="2"/>
        <v>99</v>
      </c>
      <c r="H19" s="10">
        <f t="shared" si="3"/>
        <v>100</v>
      </c>
      <c r="I19" s="10">
        <f t="shared" si="4"/>
        <v>100</v>
      </c>
      <c r="J19" s="39">
        <f t="shared" si="5"/>
        <v>100</v>
      </c>
      <c r="K19" s="40">
        <f t="shared" si="6"/>
        <v>0</v>
      </c>
      <c r="L19" s="40">
        <f t="shared" si="7"/>
        <v>0</v>
      </c>
      <c r="M19" s="54">
        <f t="shared" si="8"/>
        <v>0</v>
      </c>
    </row>
    <row r="20" spans="4:13" x14ac:dyDescent="0.3">
      <c r="D20" s="11">
        <v>-0.05</v>
      </c>
      <c r="E20" s="10">
        <f t="shared" ref="E20:E30" si="9">$E$18*(1+D20)</f>
        <v>1037.1624999999999</v>
      </c>
      <c r="F20" s="11">
        <v>0</v>
      </c>
      <c r="G20" s="35">
        <f t="shared" si="2"/>
        <v>95</v>
      </c>
      <c r="H20" s="10">
        <f t="shared" si="3"/>
        <v>100</v>
      </c>
      <c r="I20" s="10">
        <f t="shared" si="4"/>
        <v>100</v>
      </c>
      <c r="J20" s="39">
        <f t="shared" si="5"/>
        <v>100</v>
      </c>
      <c r="K20" s="40">
        <f t="shared" si="6"/>
        <v>0</v>
      </c>
      <c r="L20" s="40">
        <f t="shared" si="7"/>
        <v>0</v>
      </c>
      <c r="M20" s="54">
        <f t="shared" si="8"/>
        <v>0</v>
      </c>
    </row>
    <row r="21" spans="4:13" x14ac:dyDescent="0.3">
      <c r="D21" s="11">
        <v>-0.1</v>
      </c>
      <c r="E21" s="10">
        <f t="shared" si="9"/>
        <v>982.57500000000005</v>
      </c>
      <c r="F21" s="11">
        <f>$B$7*(D21+$B$6)</f>
        <v>0</v>
      </c>
      <c r="G21" s="35">
        <f t="shared" si="2"/>
        <v>90</v>
      </c>
      <c r="H21" s="10">
        <f t="shared" si="3"/>
        <v>100</v>
      </c>
      <c r="I21" s="10">
        <f t="shared" si="4"/>
        <v>100</v>
      </c>
      <c r="J21" s="39">
        <f t="shared" si="5"/>
        <v>100</v>
      </c>
      <c r="K21" s="40">
        <f t="shared" si="6"/>
        <v>0</v>
      </c>
      <c r="L21" s="40">
        <f t="shared" si="7"/>
        <v>0</v>
      </c>
      <c r="M21" s="54">
        <f t="shared" si="8"/>
        <v>0</v>
      </c>
    </row>
    <row r="22" spans="4:13" x14ac:dyDescent="0.3">
      <c r="D22" s="11">
        <v>-0.2</v>
      </c>
      <c r="E22" s="10">
        <f t="shared" si="9"/>
        <v>873.40000000000009</v>
      </c>
      <c r="F22" s="11">
        <f>$B$7*(D22+$B$6)</f>
        <v>-0.11111100000000002</v>
      </c>
      <c r="G22" s="34">
        <f t="shared" si="2"/>
        <v>80</v>
      </c>
      <c r="H22" s="10">
        <f t="shared" si="3"/>
        <v>88.888900000000007</v>
      </c>
      <c r="I22" s="10">
        <f t="shared" si="4"/>
        <v>88.888999999999996</v>
      </c>
      <c r="J22" s="39">
        <f t="shared" si="5"/>
        <v>100</v>
      </c>
      <c r="K22" s="40">
        <f t="shared" si="6"/>
        <v>0</v>
      </c>
      <c r="L22" s="40">
        <f t="shared" si="7"/>
        <v>0</v>
      </c>
      <c r="M22" s="54">
        <f t="shared" si="8"/>
        <v>-11.111000000000001</v>
      </c>
    </row>
    <row r="23" spans="4:13" x14ac:dyDescent="0.3">
      <c r="D23" s="11">
        <v>-0.3</v>
      </c>
      <c r="E23" s="10">
        <f t="shared" si="9"/>
        <v>764.22499999999991</v>
      </c>
      <c r="F23" s="11">
        <f t="shared" ref="F23:F30" si="10">$B$7*(D23+$B$6)</f>
        <v>-0.222222</v>
      </c>
      <c r="G23" s="34">
        <f t="shared" si="2"/>
        <v>70</v>
      </c>
      <c r="H23" s="10">
        <f t="shared" si="3"/>
        <v>77.777799999999999</v>
      </c>
      <c r="I23" s="10">
        <f t="shared" si="4"/>
        <v>77.777999999999992</v>
      </c>
      <c r="J23" s="39">
        <f t="shared" si="5"/>
        <v>100</v>
      </c>
      <c r="K23" s="40">
        <f t="shared" si="6"/>
        <v>0</v>
      </c>
      <c r="L23" s="40">
        <f t="shared" si="7"/>
        <v>0</v>
      </c>
      <c r="M23" s="54">
        <f t="shared" si="8"/>
        <v>-22.222000000000001</v>
      </c>
    </row>
    <row r="24" spans="4:13" x14ac:dyDescent="0.3">
      <c r="D24" s="11">
        <v>-0.4</v>
      </c>
      <c r="E24" s="10">
        <f t="shared" si="9"/>
        <v>655.04999999999995</v>
      </c>
      <c r="F24" s="11">
        <f t="shared" si="10"/>
        <v>-0.33333300000000005</v>
      </c>
      <c r="G24" s="34">
        <f t="shared" si="2"/>
        <v>60</v>
      </c>
      <c r="H24" s="10">
        <f t="shared" si="3"/>
        <v>66.666699999999992</v>
      </c>
      <c r="I24" s="10">
        <f t="shared" si="4"/>
        <v>66.667000000000002</v>
      </c>
      <c r="J24" s="39">
        <f t="shared" si="5"/>
        <v>100</v>
      </c>
      <c r="K24" s="40">
        <f t="shared" si="6"/>
        <v>0</v>
      </c>
      <c r="L24" s="40">
        <f t="shared" si="7"/>
        <v>0</v>
      </c>
      <c r="M24" s="54">
        <f t="shared" si="8"/>
        <v>-33.332999999999998</v>
      </c>
    </row>
    <row r="25" spans="4:13" x14ac:dyDescent="0.3">
      <c r="D25" s="11">
        <f t="shared" ref="D25:D30" si="11">D24-0.1</f>
        <v>-0.5</v>
      </c>
      <c r="E25" s="10">
        <f t="shared" si="9"/>
        <v>545.875</v>
      </c>
      <c r="F25" s="11">
        <f t="shared" si="10"/>
        <v>-0.44444400000000006</v>
      </c>
      <c r="G25" s="34">
        <f t="shared" si="2"/>
        <v>50</v>
      </c>
      <c r="H25" s="10">
        <f t="shared" si="3"/>
        <v>55.555599999999991</v>
      </c>
      <c r="I25" s="10">
        <f t="shared" si="4"/>
        <v>55.555999999999997</v>
      </c>
      <c r="J25" s="39">
        <f t="shared" si="5"/>
        <v>100</v>
      </c>
      <c r="K25" s="40">
        <f t="shared" si="6"/>
        <v>0</v>
      </c>
      <c r="L25" s="40">
        <f t="shared" si="7"/>
        <v>0</v>
      </c>
      <c r="M25" s="54">
        <f t="shared" si="8"/>
        <v>-44.444000000000003</v>
      </c>
    </row>
    <row r="26" spans="4:13" x14ac:dyDescent="0.3">
      <c r="D26" s="11">
        <f t="shared" si="11"/>
        <v>-0.6</v>
      </c>
      <c r="E26" s="10">
        <f t="shared" si="9"/>
        <v>436.70000000000005</v>
      </c>
      <c r="F26" s="11">
        <f t="shared" si="10"/>
        <v>-0.55555500000000002</v>
      </c>
      <c r="G26" s="34">
        <f t="shared" si="2"/>
        <v>40</v>
      </c>
      <c r="H26" s="10">
        <f t="shared" si="3"/>
        <v>44.444499999999998</v>
      </c>
      <c r="I26" s="10">
        <f t="shared" si="4"/>
        <v>44.445</v>
      </c>
      <c r="J26" s="39">
        <f t="shared" si="5"/>
        <v>100</v>
      </c>
      <c r="K26" s="40">
        <f t="shared" si="6"/>
        <v>0</v>
      </c>
      <c r="L26" s="40">
        <f t="shared" si="7"/>
        <v>0</v>
      </c>
      <c r="M26" s="54">
        <f t="shared" si="8"/>
        <v>-55.555</v>
      </c>
    </row>
    <row r="27" spans="4:13" x14ac:dyDescent="0.3">
      <c r="D27" s="11">
        <f t="shared" si="11"/>
        <v>-0.7</v>
      </c>
      <c r="E27" s="10">
        <f t="shared" si="9"/>
        <v>327.52500000000003</v>
      </c>
      <c r="F27" s="11">
        <f t="shared" si="10"/>
        <v>-0.66666599999999998</v>
      </c>
      <c r="G27" s="34">
        <f t="shared" si="2"/>
        <v>30.000000000000004</v>
      </c>
      <c r="H27" s="10">
        <f t="shared" si="3"/>
        <v>33.333400000000005</v>
      </c>
      <c r="I27" s="10">
        <f t="shared" si="4"/>
        <v>33.334000000000003</v>
      </c>
      <c r="J27" s="39">
        <f t="shared" si="5"/>
        <v>100</v>
      </c>
      <c r="K27" s="40">
        <f t="shared" si="6"/>
        <v>0</v>
      </c>
      <c r="L27" s="40">
        <f t="shared" si="7"/>
        <v>0</v>
      </c>
      <c r="M27" s="54">
        <f t="shared" si="8"/>
        <v>-66.665999999999997</v>
      </c>
    </row>
    <row r="28" spans="4:13" x14ac:dyDescent="0.3">
      <c r="D28" s="11">
        <f t="shared" si="11"/>
        <v>-0.79999999999999993</v>
      </c>
      <c r="E28" s="10">
        <f t="shared" si="9"/>
        <v>218.35000000000008</v>
      </c>
      <c r="F28" s="11">
        <f t="shared" si="10"/>
        <v>-0.77777699999999994</v>
      </c>
      <c r="G28" s="34">
        <f t="shared" si="2"/>
        <v>20.000000000000007</v>
      </c>
      <c r="H28" s="10">
        <f t="shared" si="3"/>
        <v>22.222300000000004</v>
      </c>
      <c r="I28" s="10">
        <f t="shared" si="4"/>
        <v>22.222999999999999</v>
      </c>
      <c r="J28" s="39">
        <f t="shared" si="5"/>
        <v>100</v>
      </c>
      <c r="K28" s="40">
        <f t="shared" si="6"/>
        <v>0</v>
      </c>
      <c r="L28" s="40">
        <f t="shared" si="7"/>
        <v>0</v>
      </c>
      <c r="M28" s="54">
        <f t="shared" si="8"/>
        <v>-77.777000000000001</v>
      </c>
    </row>
    <row r="29" spans="4:13" x14ac:dyDescent="0.3">
      <c r="D29" s="11">
        <f t="shared" si="11"/>
        <v>-0.89999999999999991</v>
      </c>
      <c r="E29" s="10">
        <f t="shared" si="9"/>
        <v>109.1750000000001</v>
      </c>
      <c r="F29" s="11">
        <f t="shared" si="10"/>
        <v>-0.88888800000000001</v>
      </c>
      <c r="G29" s="34">
        <f t="shared" si="2"/>
        <v>10.000000000000009</v>
      </c>
      <c r="H29" s="10">
        <f t="shared" si="3"/>
        <v>11.111199999999998</v>
      </c>
      <c r="I29" s="10">
        <f t="shared" si="4"/>
        <v>11.112000000000023</v>
      </c>
      <c r="J29" s="39">
        <f t="shared" si="5"/>
        <v>100</v>
      </c>
      <c r="K29" s="40">
        <f t="shared" si="6"/>
        <v>0</v>
      </c>
      <c r="L29" s="40">
        <f t="shared" si="7"/>
        <v>0</v>
      </c>
      <c r="M29" s="54">
        <f t="shared" si="8"/>
        <v>-88.887999999999977</v>
      </c>
    </row>
    <row r="30" spans="4:13" x14ac:dyDescent="0.3">
      <c r="D30" s="11">
        <f t="shared" si="11"/>
        <v>-0.99999999999999989</v>
      </c>
      <c r="E30" s="10">
        <f t="shared" si="9"/>
        <v>1.2120859871345147E-13</v>
      </c>
      <c r="F30" s="11">
        <f t="shared" si="10"/>
        <v>-0.99999899999999997</v>
      </c>
      <c r="G30" s="34">
        <f t="shared" si="2"/>
        <v>1.1102230246251565E-14</v>
      </c>
      <c r="H30" s="10">
        <f t="shared" si="3"/>
        <v>1.0000000000287557E-4</v>
      </c>
      <c r="I30" s="10">
        <f t="shared" si="4"/>
        <v>1.0000000000189857E-3</v>
      </c>
      <c r="J30" s="55">
        <f t="shared" si="5"/>
        <v>100</v>
      </c>
      <c r="K30" s="56">
        <f t="shared" si="6"/>
        <v>0</v>
      </c>
      <c r="L30" s="56">
        <f t="shared" si="7"/>
        <v>0</v>
      </c>
      <c r="M30" s="57">
        <f t="shared" si="8"/>
        <v>-99.998999999999981</v>
      </c>
    </row>
    <row r="31" spans="4:13" x14ac:dyDescent="0.3">
      <c r="E31" s="16"/>
      <c r="F31" s="17"/>
      <c r="G31" s="17"/>
    </row>
    <row r="32" spans="4:13" x14ac:dyDescent="0.3">
      <c r="E32" s="16"/>
      <c r="F32" s="17"/>
      <c r="G32" s="17"/>
    </row>
    <row r="33" spans="5:7" x14ac:dyDescent="0.3">
      <c r="E33" s="16"/>
      <c r="F33" s="17"/>
      <c r="G33" s="17"/>
    </row>
    <row r="34" spans="5:7" x14ac:dyDescent="0.3">
      <c r="E34" s="16"/>
      <c r="F34" s="17"/>
      <c r="G34" s="17"/>
    </row>
    <row r="35" spans="5:7" x14ac:dyDescent="0.3">
      <c r="E35" s="16"/>
      <c r="F35" s="17"/>
      <c r="G35" s="17"/>
    </row>
    <row r="36" spans="5:7" x14ac:dyDescent="0.3">
      <c r="E36" s="16"/>
      <c r="F36" s="17"/>
      <c r="G36" s="17"/>
    </row>
    <row r="37" spans="5:7" x14ac:dyDescent="0.3">
      <c r="E37" s="47"/>
      <c r="F37" s="17"/>
      <c r="G37" s="17"/>
    </row>
    <row r="38" spans="5:7" x14ac:dyDescent="0.3">
      <c r="E38" s="47"/>
      <c r="F38" s="17"/>
      <c r="G38" s="17"/>
    </row>
    <row r="39" spans="5:7" x14ac:dyDescent="0.3">
      <c r="E39" s="47"/>
      <c r="F39" s="17"/>
      <c r="G39" s="17"/>
    </row>
    <row r="40" spans="5:7" x14ac:dyDescent="0.3">
      <c r="E40" s="47"/>
      <c r="F40" s="17"/>
      <c r="G40" s="17"/>
    </row>
    <row r="41" spans="5:7" x14ac:dyDescent="0.3">
      <c r="E41" s="17"/>
      <c r="F41" s="17"/>
      <c r="G41" s="17"/>
    </row>
  </sheetData>
  <mergeCells count="2">
    <mergeCell ref="A1:M1"/>
    <mergeCell ref="D3:E3"/>
  </mergeCells>
  <printOptions horizontalCentered="1" verticalCentered="1"/>
  <pageMargins left="0.75" right="0.75" top="1" bottom="1" header="0.5" footer="0.5"/>
  <pageSetup scale="54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1"/>
  <sheetViews>
    <sheetView showGridLines="0" tabSelected="1" workbookViewId="0">
      <selection activeCell="P9" sqref="P9"/>
    </sheetView>
  </sheetViews>
  <sheetFormatPr defaultRowHeight="16.5" x14ac:dyDescent="0.3"/>
  <cols>
    <col min="1" max="1" width="22.140625" style="6" customWidth="1"/>
    <col min="2" max="2" width="10.7109375" style="6" customWidth="1"/>
    <col min="3" max="3" width="12.28515625" style="6" customWidth="1"/>
    <col min="4" max="4" width="18.7109375" style="6" customWidth="1"/>
    <col min="5" max="10" width="10.7109375" style="6" customWidth="1"/>
    <col min="11" max="17" width="9.140625" style="5"/>
    <col min="18" max="18" width="9.140625" style="6"/>
  </cols>
  <sheetData>
    <row r="1" spans="1:18" s="41" customFormat="1" x14ac:dyDescent="0.3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1"/>
      <c r="K1" s="42"/>
      <c r="L1" s="42"/>
      <c r="M1" s="42"/>
      <c r="N1" s="42"/>
      <c r="O1" s="42"/>
      <c r="P1" s="42"/>
      <c r="Q1" s="42"/>
      <c r="R1" s="42"/>
    </row>
    <row r="2" spans="1:18" x14ac:dyDescent="0.3">
      <c r="A2" s="27" t="s">
        <v>4</v>
      </c>
      <c r="B2" s="27"/>
      <c r="C2" s="5"/>
      <c r="D2" s="81"/>
      <c r="E2" s="25" t="s">
        <v>18</v>
      </c>
      <c r="F2" s="25"/>
      <c r="G2" s="25" t="s">
        <v>17</v>
      </c>
      <c r="H2" s="25" t="s">
        <v>40</v>
      </c>
      <c r="I2" s="25"/>
      <c r="J2" s="25" t="s">
        <v>11</v>
      </c>
    </row>
    <row r="3" spans="1:18" x14ac:dyDescent="0.3">
      <c r="A3" s="5" t="s">
        <v>66</v>
      </c>
      <c r="B3" s="7">
        <v>100</v>
      </c>
      <c r="C3" s="5"/>
      <c r="D3" s="82" t="s">
        <v>74</v>
      </c>
      <c r="E3" s="23" t="s">
        <v>19</v>
      </c>
      <c r="F3" s="23" t="s">
        <v>41</v>
      </c>
      <c r="G3" s="23" t="s">
        <v>20</v>
      </c>
      <c r="H3" s="23" t="s">
        <v>73</v>
      </c>
      <c r="I3" s="23" t="s">
        <v>39</v>
      </c>
      <c r="J3" s="23" t="s">
        <v>21</v>
      </c>
    </row>
    <row r="4" spans="1:18" x14ac:dyDescent="0.3">
      <c r="A4" s="5" t="s">
        <v>5</v>
      </c>
      <c r="B4" s="8">
        <v>5.3699999999999998E-2</v>
      </c>
      <c r="C4" s="5"/>
      <c r="D4" s="63" t="s">
        <v>22</v>
      </c>
      <c r="E4" s="64">
        <f>B5</f>
        <v>2</v>
      </c>
      <c r="F4" s="64" t="s">
        <v>42</v>
      </c>
      <c r="G4" s="65">
        <f>B3</f>
        <v>100</v>
      </c>
      <c r="H4" s="65">
        <f>G4/$B$3-1</f>
        <v>0</v>
      </c>
      <c r="I4" s="66">
        <f>$B$17+$B$18*H4</f>
        <v>0.23247999999999999</v>
      </c>
      <c r="J4" s="67">
        <f>$E4*_xll.OV_OPTION_VALUE($B$3,$B$3,$B$11,$B$14,0,I4,F4,"E")</f>
        <v>19.777975732493204</v>
      </c>
    </row>
    <row r="5" spans="1:18" x14ac:dyDescent="0.3">
      <c r="A5" s="5" t="s">
        <v>6</v>
      </c>
      <c r="B5" s="9">
        <v>2</v>
      </c>
      <c r="C5" s="5"/>
      <c r="D5" s="63" t="s">
        <v>23</v>
      </c>
      <c r="E5" s="64">
        <f>-B5</f>
        <v>-2</v>
      </c>
      <c r="F5" s="64" t="s">
        <v>42</v>
      </c>
      <c r="G5" s="68">
        <f>B3*(1+B4)</f>
        <v>105.37</v>
      </c>
      <c r="H5" s="66">
        <f t="shared" ref="H5:H6" si="0">G5/$B$3-1</f>
        <v>5.3700000000000081E-2</v>
      </c>
      <c r="I5" s="66">
        <f>$B$17+$B$18*H5</f>
        <v>0.21812329008543324</v>
      </c>
      <c r="J5" s="67">
        <f>$E5*_xll.OV_OPTION_VALUE($B$3,$B$3,$B$11,$B$14,0,I5,F5,"E")</f>
        <v>-18.621862504571183</v>
      </c>
    </row>
    <row r="6" spans="1:18" x14ac:dyDescent="0.3">
      <c r="A6" s="5" t="s">
        <v>26</v>
      </c>
      <c r="B6" s="8">
        <f>B4*B5</f>
        <v>0.1074</v>
      </c>
      <c r="C6" s="5"/>
      <c r="D6" s="63" t="s">
        <v>24</v>
      </c>
      <c r="E6" s="69">
        <f>-B8</f>
        <v>-1.11111</v>
      </c>
      <c r="F6" s="69" t="s">
        <v>3</v>
      </c>
      <c r="G6" s="62">
        <f>$B$3*(1-$B$7)</f>
        <v>90</v>
      </c>
      <c r="H6" s="66">
        <f t="shared" si="0"/>
        <v>-9.9999999999999978E-2</v>
      </c>
      <c r="I6" s="66">
        <f>$B$17+$B$18*H6</f>
        <v>0.25921502777386723</v>
      </c>
      <c r="J6" s="67">
        <f>$E6*_xll.OV_OPTION_VALUE($B$3,$B$3,$B$11,$B$14,0,I6,F6,"E")</f>
        <v>-11.132022587182066</v>
      </c>
    </row>
    <row r="7" spans="1:18" x14ac:dyDescent="0.3">
      <c r="A7" s="5" t="s">
        <v>7</v>
      </c>
      <c r="B7" s="8">
        <v>0.1</v>
      </c>
      <c r="C7" s="5"/>
      <c r="D7" s="63" t="s">
        <v>25</v>
      </c>
      <c r="E7" s="68"/>
      <c r="F7" s="68"/>
      <c r="G7" s="68"/>
      <c r="H7" s="68"/>
      <c r="I7" s="68"/>
      <c r="J7" s="70">
        <f>$B$3*EXP(-$B$14*$B$11)</f>
        <v>99.054606797224324</v>
      </c>
    </row>
    <row r="8" spans="1:18" x14ac:dyDescent="0.3">
      <c r="A8" s="5" t="s">
        <v>8</v>
      </c>
      <c r="B8" s="12">
        <v>1.11111</v>
      </c>
      <c r="C8" s="5"/>
      <c r="D8" s="63" t="s">
        <v>16</v>
      </c>
      <c r="E8" s="68"/>
      <c r="F8" s="68"/>
      <c r="G8" s="68"/>
      <c r="H8" s="68"/>
      <c r="I8" s="68"/>
      <c r="J8" s="71">
        <f>SUM(J4:J7)</f>
        <v>89.07869743796428</v>
      </c>
    </row>
    <row r="9" spans="1:18" x14ac:dyDescent="0.3">
      <c r="A9" s="5" t="s">
        <v>43</v>
      </c>
      <c r="B9" s="44">
        <v>40200</v>
      </c>
      <c r="C9" s="5"/>
      <c r="D9" s="72"/>
      <c r="E9" s="73"/>
      <c r="F9" s="73"/>
      <c r="G9" s="73"/>
      <c r="H9" s="73"/>
      <c r="I9" s="73"/>
      <c r="J9" s="74"/>
    </row>
    <row r="10" spans="1:18" x14ac:dyDescent="0.3">
      <c r="A10" s="5" t="s">
        <v>44</v>
      </c>
      <c r="B10" s="44">
        <v>40581</v>
      </c>
      <c r="C10" s="5"/>
      <c r="D10" s="63" t="s">
        <v>27</v>
      </c>
      <c r="E10" s="73"/>
      <c r="F10" s="73"/>
      <c r="G10" s="73"/>
      <c r="H10" s="73"/>
      <c r="I10" s="73"/>
      <c r="J10" s="75">
        <f>B3-J8</f>
        <v>10.92130256203572</v>
      </c>
    </row>
    <row r="11" spans="1:18" x14ac:dyDescent="0.3">
      <c r="A11" s="5" t="s">
        <v>67</v>
      </c>
      <c r="B11" s="43">
        <f>(B10-B9)/365</f>
        <v>1.0438356164383562</v>
      </c>
      <c r="C11" s="5"/>
      <c r="D11" s="76" t="s">
        <v>28</v>
      </c>
      <c r="E11" s="77"/>
      <c r="F11" s="77"/>
      <c r="G11" s="77"/>
      <c r="H11" s="77"/>
      <c r="I11" s="77"/>
      <c r="J11" s="78">
        <f>B3/J8-1</f>
        <v>0.12260285428669948</v>
      </c>
    </row>
    <row r="12" spans="1:18" x14ac:dyDescent="0.3">
      <c r="A12" s="5"/>
      <c r="B12" s="14"/>
      <c r="C12" s="5"/>
    </row>
    <row r="13" spans="1:18" x14ac:dyDescent="0.3">
      <c r="A13" s="27" t="s">
        <v>2</v>
      </c>
      <c r="B13" s="28"/>
    </row>
    <row r="14" spans="1:18" x14ac:dyDescent="0.3">
      <c r="A14" s="5" t="s">
        <v>70</v>
      </c>
      <c r="B14" s="14">
        <v>9.1000000000000004E-3</v>
      </c>
      <c r="D14" s="5" t="s">
        <v>55</v>
      </c>
    </row>
    <row r="15" spans="1:18" x14ac:dyDescent="0.3">
      <c r="A15" s="5"/>
      <c r="B15" s="5"/>
    </row>
    <row r="16" spans="1:18" x14ac:dyDescent="0.3">
      <c r="A16" s="27" t="s">
        <v>45</v>
      </c>
      <c r="B16" s="28"/>
    </row>
    <row r="17" spans="1:19" x14ac:dyDescent="0.3">
      <c r="A17" s="5" t="s">
        <v>46</v>
      </c>
      <c r="B17" s="45">
        <v>0.23247999999999999</v>
      </c>
    </row>
    <row r="18" spans="1:19" x14ac:dyDescent="0.3">
      <c r="A18" s="5" t="s">
        <v>47</v>
      </c>
      <c r="B18" s="45">
        <v>-0.26735027773867254</v>
      </c>
    </row>
    <row r="19" spans="1:19" x14ac:dyDescent="0.3">
      <c r="A19" s="5"/>
      <c r="B19" s="5"/>
      <c r="C19" s="5"/>
      <c r="D19" s="5">
        <v>0.02</v>
      </c>
    </row>
    <row r="20" spans="1:19" x14ac:dyDescent="0.3">
      <c r="A20" s="5" t="s">
        <v>56</v>
      </c>
      <c r="B20" s="5"/>
      <c r="C20" s="5"/>
      <c r="D20" s="5"/>
    </row>
    <row r="21" spans="1:19" x14ac:dyDescent="0.3">
      <c r="A21" s="5"/>
      <c r="B21" s="5"/>
      <c r="C21" s="13" t="s">
        <v>63</v>
      </c>
      <c r="D21" s="13" t="s">
        <v>65</v>
      </c>
    </row>
    <row r="22" spans="1:19" x14ac:dyDescent="0.3">
      <c r="B22" s="5" t="s">
        <v>58</v>
      </c>
      <c r="C22" s="13" t="s">
        <v>64</v>
      </c>
      <c r="D22" s="13" t="s">
        <v>64</v>
      </c>
      <c r="E22" s="5"/>
      <c r="F22" s="5"/>
      <c r="K22" s="6"/>
      <c r="L22" s="6"/>
      <c r="R22" s="5"/>
      <c r="S22" s="1"/>
    </row>
    <row r="23" spans="1:19" x14ac:dyDescent="0.3">
      <c r="A23" s="5" t="s">
        <v>62</v>
      </c>
      <c r="B23" s="33" t="s">
        <v>73</v>
      </c>
      <c r="C23" s="33" t="s">
        <v>57</v>
      </c>
      <c r="D23" s="33" t="s">
        <v>57</v>
      </c>
      <c r="E23" s="5"/>
      <c r="F23" s="5"/>
      <c r="K23" s="6"/>
      <c r="L23" s="6"/>
      <c r="R23" s="5"/>
      <c r="S23" s="1"/>
    </row>
    <row r="24" spans="1:19" x14ac:dyDescent="0.3">
      <c r="A24" s="5" t="s">
        <v>60</v>
      </c>
      <c r="B24" s="13">
        <v>-0.5</v>
      </c>
      <c r="C24" s="43">
        <f ca="1">D24+_xlfn.NORM.S.INV(RAND())*$D$19</f>
        <v>0.38500947703391308</v>
      </c>
      <c r="D24" s="43">
        <f t="shared" ref="D24:D34" si="1">$B$17+$B$18*B24</f>
        <v>0.36615513886933626</v>
      </c>
      <c r="E24" s="46">
        <f ca="1">C24-D24</f>
        <v>1.8854338164576823E-2</v>
      </c>
      <c r="F24" s="5"/>
      <c r="K24" s="6"/>
      <c r="L24" s="6"/>
      <c r="R24" s="5"/>
      <c r="S24" s="1"/>
    </row>
    <row r="25" spans="1:19" x14ac:dyDescent="0.3">
      <c r="A25" s="5"/>
      <c r="B25" s="13">
        <f t="shared" ref="B25:B34" si="2">B24+0.1</f>
        <v>-0.4</v>
      </c>
      <c r="C25" s="43">
        <f t="shared" ref="C25:C34" ca="1" si="3">D25+_xlfn.NORM.S.INV(RAND())*$D$19</f>
        <v>0.3417713802379661</v>
      </c>
      <c r="D25" s="43">
        <f t="shared" si="1"/>
        <v>0.33942011109546899</v>
      </c>
      <c r="E25" s="46">
        <f t="shared" ref="E25:E34" ca="1" si="4">C25-D25</f>
        <v>2.3512691424971144E-3</v>
      </c>
      <c r="F25" s="5"/>
      <c r="K25" s="6"/>
      <c r="L25" s="6"/>
      <c r="R25" s="5"/>
      <c r="S25" s="1"/>
    </row>
    <row r="26" spans="1:19" x14ac:dyDescent="0.3">
      <c r="A26" s="5"/>
      <c r="B26" s="13">
        <f t="shared" si="2"/>
        <v>-0.30000000000000004</v>
      </c>
      <c r="C26" s="43">
        <f t="shared" ca="1" si="3"/>
        <v>0.33537868896833856</v>
      </c>
      <c r="D26" s="43">
        <f t="shared" si="1"/>
        <v>0.31268508332160178</v>
      </c>
      <c r="E26" s="46">
        <f t="shared" ca="1" si="4"/>
        <v>2.2693605646736781E-2</v>
      </c>
      <c r="F26" s="5"/>
      <c r="K26" s="6"/>
      <c r="L26" s="6"/>
      <c r="R26" s="5"/>
      <c r="S26" s="1"/>
    </row>
    <row r="27" spans="1:19" x14ac:dyDescent="0.3">
      <c r="A27" s="5"/>
      <c r="B27" s="13">
        <f t="shared" si="2"/>
        <v>-0.20000000000000004</v>
      </c>
      <c r="C27" s="43">
        <f t="shared" ca="1" si="3"/>
        <v>0.2920945828930433</v>
      </c>
      <c r="D27" s="43">
        <f t="shared" si="1"/>
        <v>0.28595005554773451</v>
      </c>
      <c r="E27" s="46">
        <f t="shared" ca="1" si="4"/>
        <v>6.1445273453087923E-3</v>
      </c>
      <c r="F27" s="5"/>
      <c r="K27" s="6"/>
      <c r="L27" s="6"/>
      <c r="R27" s="5"/>
      <c r="S27" s="1"/>
    </row>
    <row r="28" spans="1:19" x14ac:dyDescent="0.3">
      <c r="A28" s="5"/>
      <c r="B28" s="13">
        <f t="shared" si="2"/>
        <v>-0.10000000000000003</v>
      </c>
      <c r="C28" s="43">
        <f t="shared" ca="1" si="3"/>
        <v>0.28244451257225767</v>
      </c>
      <c r="D28" s="43">
        <f t="shared" si="1"/>
        <v>0.25921502777386723</v>
      </c>
      <c r="E28" s="46">
        <f t="shared" ca="1" si="4"/>
        <v>2.3229484798390432E-2</v>
      </c>
      <c r="F28" s="5"/>
      <c r="K28" s="6"/>
      <c r="L28" s="6"/>
      <c r="R28" s="5"/>
      <c r="S28" s="1"/>
    </row>
    <row r="29" spans="1:19" x14ac:dyDescent="0.3">
      <c r="A29" s="5" t="s">
        <v>59</v>
      </c>
      <c r="B29" s="13">
        <v>0</v>
      </c>
      <c r="C29" s="43">
        <f t="shared" ca="1" si="3"/>
        <v>0.21903225455837433</v>
      </c>
      <c r="D29" s="43">
        <f t="shared" si="1"/>
        <v>0.23247999999999999</v>
      </c>
      <c r="E29" s="46">
        <f t="shared" ca="1" si="4"/>
        <v>-1.3447745441625664E-2</v>
      </c>
      <c r="F29" s="5"/>
      <c r="K29" s="6"/>
      <c r="L29" s="6"/>
      <c r="R29" s="5"/>
      <c r="S29" s="1"/>
    </row>
    <row r="30" spans="1:19" x14ac:dyDescent="0.3">
      <c r="A30" s="5"/>
      <c r="B30" s="13">
        <f t="shared" si="2"/>
        <v>0.1</v>
      </c>
      <c r="C30" s="43">
        <f t="shared" ca="1" si="3"/>
        <v>0.22240548497603002</v>
      </c>
      <c r="D30" s="43">
        <f t="shared" si="1"/>
        <v>0.20574497222613275</v>
      </c>
      <c r="E30" s="46">
        <f t="shared" ca="1" si="4"/>
        <v>1.6660512749897272E-2</v>
      </c>
      <c r="F30" s="5"/>
      <c r="K30" s="6"/>
      <c r="L30" s="6"/>
      <c r="R30" s="5"/>
      <c r="S30" s="1"/>
    </row>
    <row r="31" spans="1:19" x14ac:dyDescent="0.3">
      <c r="A31" s="5"/>
      <c r="B31" s="13">
        <f t="shared" si="2"/>
        <v>0.2</v>
      </c>
      <c r="C31" s="43">
        <f t="shared" ca="1" si="3"/>
        <v>0.20170478203273412</v>
      </c>
      <c r="D31" s="43">
        <f t="shared" si="1"/>
        <v>0.17900994445226548</v>
      </c>
      <c r="E31" s="46">
        <f t="shared" ca="1" si="4"/>
        <v>2.2694837580468641E-2</v>
      </c>
      <c r="F31" s="5"/>
      <c r="K31" s="6"/>
      <c r="L31" s="6"/>
      <c r="R31" s="5"/>
      <c r="S31" s="1"/>
    </row>
    <row r="32" spans="1:19" x14ac:dyDescent="0.3">
      <c r="A32" s="5"/>
      <c r="B32" s="13">
        <f t="shared" si="2"/>
        <v>0.30000000000000004</v>
      </c>
      <c r="C32" s="43">
        <f t="shared" ca="1" si="3"/>
        <v>0.14166868956096992</v>
      </c>
      <c r="D32" s="43">
        <f t="shared" si="1"/>
        <v>0.15227491667839821</v>
      </c>
      <c r="E32" s="46">
        <f t="shared" ca="1" si="4"/>
        <v>-1.0606227117428285E-2</v>
      </c>
      <c r="F32" s="5"/>
      <c r="K32" s="6"/>
      <c r="L32" s="6"/>
      <c r="R32" s="5"/>
      <c r="S32" s="1"/>
    </row>
    <row r="33" spans="1:19" x14ac:dyDescent="0.3">
      <c r="A33" s="5"/>
      <c r="B33" s="13">
        <f t="shared" si="2"/>
        <v>0.4</v>
      </c>
      <c r="C33" s="43">
        <f t="shared" ca="1" si="3"/>
        <v>0.10258755975098431</v>
      </c>
      <c r="D33" s="43">
        <f t="shared" si="1"/>
        <v>0.12553988890453097</v>
      </c>
      <c r="E33" s="46">
        <f t="shared" ca="1" si="4"/>
        <v>-2.2952329153546655E-2</v>
      </c>
      <c r="F33" s="5"/>
      <c r="K33" s="6"/>
      <c r="L33" s="6"/>
      <c r="R33" s="5"/>
      <c r="S33" s="1"/>
    </row>
    <row r="34" spans="1:19" x14ac:dyDescent="0.3">
      <c r="A34" s="5" t="s">
        <v>61</v>
      </c>
      <c r="B34" s="13">
        <f t="shared" si="2"/>
        <v>0.5</v>
      </c>
      <c r="C34" s="43">
        <f t="shared" ca="1" si="3"/>
        <v>9.3897100495808072E-2</v>
      </c>
      <c r="D34" s="43">
        <f t="shared" si="1"/>
        <v>9.8804861130663724E-2</v>
      </c>
      <c r="E34" s="46">
        <f t="shared" ca="1" si="4"/>
        <v>-4.9077606348556513E-3</v>
      </c>
      <c r="F34" s="5"/>
      <c r="K34" s="6"/>
      <c r="L34" s="6"/>
      <c r="R34" s="5"/>
      <c r="S34" s="1"/>
    </row>
    <row r="35" spans="1:19" x14ac:dyDescent="0.3">
      <c r="A35" s="5"/>
      <c r="B35" s="5"/>
      <c r="C35" s="5"/>
      <c r="D35" s="5"/>
    </row>
    <row r="36" spans="1:19" x14ac:dyDescent="0.3">
      <c r="A36" s="5"/>
      <c r="B36" s="5"/>
      <c r="C36" s="5"/>
      <c r="D36" s="5"/>
    </row>
    <row r="37" spans="1:19" x14ac:dyDescent="0.3">
      <c r="A37" s="5"/>
      <c r="B37" s="5"/>
      <c r="C37" s="5"/>
      <c r="D37" s="5"/>
    </row>
    <row r="38" spans="1:19" x14ac:dyDescent="0.3">
      <c r="A38" s="5"/>
      <c r="B38" s="5"/>
      <c r="C38" s="5"/>
      <c r="D38" s="5"/>
    </row>
    <row r="39" spans="1:19" x14ac:dyDescent="0.3">
      <c r="A39" s="5"/>
      <c r="B39" s="5"/>
      <c r="C39" s="5"/>
      <c r="D39" s="5"/>
    </row>
    <row r="40" spans="1:19" x14ac:dyDescent="0.3">
      <c r="A40" s="5"/>
      <c r="B40" s="5"/>
      <c r="C40" s="5"/>
      <c r="D40" s="5"/>
    </row>
    <row r="41" spans="1:19" x14ac:dyDescent="0.3">
      <c r="A41" s="5"/>
      <c r="B41" s="5"/>
      <c r="C41" s="5"/>
      <c r="D41" s="5"/>
    </row>
  </sheetData>
  <mergeCells count="1">
    <mergeCell ref="A1:J1"/>
  </mergeCells>
  <printOptions horizontalCentered="1" verticalCentered="1"/>
  <pageMargins left="0.75" right="0.75" top="1" bottom="1" header="0.5" footer="0.5"/>
  <pageSetup scale="8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Payoff structure in prospectus</vt:lpstr>
      <vt:lpstr>Identify components</vt:lpstr>
      <vt:lpstr>Replicating portfolio</vt:lpstr>
      <vt:lpstr>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E. Whaley</dc:creator>
  <cp:lastModifiedBy>Robert Whaley</cp:lastModifiedBy>
  <cp:lastPrinted>2015-11-30T13:30:45Z</cp:lastPrinted>
  <dcterms:created xsi:type="dcterms:W3CDTF">2004-04-16T15:27:56Z</dcterms:created>
  <dcterms:modified xsi:type="dcterms:W3CDTF">2024-01-25T10:59:33Z</dcterms:modified>
</cp:coreProperties>
</file>